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92" firstSheet="2" activeTab="2"/>
  </bookViews>
  <sheets>
    <sheet name="Revenue Implications" sheetId="1" state="hidden" r:id="rId1"/>
    <sheet name="Comp Forecast to November Posit" sheetId="2" state="hidden" r:id="rId2"/>
    <sheet name="Summary Forecast Programme" sheetId="3" r:id="rId3"/>
  </sheets>
  <definedNames>
    <definedName name="_xlnm.Print_Area" localSheetId="2">'Summary Forecast Programme'!$A$1:$F$112</definedName>
  </definedNames>
  <calcPr fullCalcOnLoad="1"/>
</workbook>
</file>

<file path=xl/sharedStrings.xml><?xml version="1.0" encoding="utf-8"?>
<sst xmlns="http://schemas.openxmlformats.org/spreadsheetml/2006/main" count="313" uniqueCount="159">
  <si>
    <t>2004/05</t>
  </si>
  <si>
    <t>2005/06</t>
  </si>
  <si>
    <t>2006/07</t>
  </si>
  <si>
    <t>Programme Details</t>
  </si>
  <si>
    <t>Budget</t>
  </si>
  <si>
    <t>£000</t>
  </si>
  <si>
    <t>RESOURCES:</t>
  </si>
  <si>
    <t>Capital Funding Account</t>
  </si>
  <si>
    <t>Capital Receipts in Year</t>
  </si>
  <si>
    <t>Total Resources</t>
  </si>
  <si>
    <t>EXPENDITURE:</t>
  </si>
  <si>
    <t>Education, Arts and Libraries:</t>
  </si>
  <si>
    <t xml:space="preserve"> Total Educ, Arts and Libs</t>
  </si>
  <si>
    <t>Environment :</t>
  </si>
  <si>
    <t>Total Environment</t>
  </si>
  <si>
    <t>Social Services:</t>
  </si>
  <si>
    <t>Total Social Services</t>
  </si>
  <si>
    <t>New Units</t>
  </si>
  <si>
    <t>ALMO</t>
  </si>
  <si>
    <t>Total Housing</t>
  </si>
  <si>
    <t>Corporate Services:</t>
  </si>
  <si>
    <t>Total Corporate Services</t>
  </si>
  <si>
    <t>Total Service Expenditure</t>
  </si>
  <si>
    <t>Central Items:</t>
  </si>
  <si>
    <t>Retention's</t>
  </si>
  <si>
    <t>Deferred Purchase</t>
  </si>
  <si>
    <t>Overall Total Expenditure</t>
  </si>
  <si>
    <t>(Surplus)/Deficit</t>
  </si>
  <si>
    <t>PSRSG and DFG council</t>
  </si>
  <si>
    <t>Supported Borrowing - General Fund:</t>
  </si>
  <si>
    <t>Supported Borrowing - Housing Revenue Account:</t>
  </si>
  <si>
    <t>Unsupported Borrowing - Housing Revenue Account:</t>
  </si>
  <si>
    <t>Grant Funded Schemes</t>
  </si>
  <si>
    <t>General Fund</t>
  </si>
  <si>
    <t>Housing Revenue Account</t>
  </si>
  <si>
    <t>Total Central Items</t>
  </si>
  <si>
    <t>Investment Plan</t>
  </si>
  <si>
    <t>2007/08</t>
  </si>
  <si>
    <t xml:space="preserve">Estate Access Corridor </t>
  </si>
  <si>
    <t>RESOURCES</t>
  </si>
  <si>
    <t>Total Expenditure</t>
  </si>
  <si>
    <t>FORECAST CAPITAL  PROGRAMME  2005/06 &amp; FUTURE YEARS</t>
  </si>
  <si>
    <t>Revised</t>
  </si>
  <si>
    <t>2004/05 Capital Programme (Surplus)/Deficit Carry Fwd</t>
  </si>
  <si>
    <t>Agreed Unsupported Borrowing - General Fund</t>
  </si>
  <si>
    <t>Housing: General Fund</t>
  </si>
  <si>
    <t>South Kilburn - Councils Contribution</t>
  </si>
  <si>
    <t>Central Government - SCE (R)</t>
  </si>
  <si>
    <t>Central Government - SCE (C)</t>
  </si>
  <si>
    <t>Environment Grant Income</t>
  </si>
  <si>
    <t>ALMO Round 2 - Year 3</t>
  </si>
  <si>
    <t>ALMO Round 2 - Top Up</t>
  </si>
  <si>
    <t xml:space="preserve">Disabled Facilities Grant </t>
  </si>
  <si>
    <t xml:space="preserve">South Kilburn Regeneration </t>
  </si>
  <si>
    <t>ALMO Round 4</t>
  </si>
  <si>
    <t>Approved Capitalisation of Revenue Expenditure</t>
  </si>
  <si>
    <t>Unsupported Borrowing (Self Funded - Schools Partnering Scheme)</t>
  </si>
  <si>
    <t>Schools Partnering Scheme (Self Funded)</t>
  </si>
  <si>
    <t>Unsupported Borrowing (Self Funded Schemes)</t>
  </si>
  <si>
    <t>Self Funded Schemes</t>
  </si>
  <si>
    <t>S106 Funding</t>
  </si>
  <si>
    <t xml:space="preserve">Local Authority Social Housing Grant Transitional Grant </t>
  </si>
  <si>
    <t>Inspections of Non-Housing Property</t>
  </si>
  <si>
    <t>2008/09</t>
  </si>
  <si>
    <t>Revenue Contributions to Capital Outlay</t>
  </si>
  <si>
    <t>Chalkhill Redevelopment</t>
  </si>
  <si>
    <t>Provision for Liabilities</t>
  </si>
  <si>
    <t>Grange Road Acquisition</t>
  </si>
  <si>
    <t>Surestart</t>
  </si>
  <si>
    <t>Elm Road Car Park Lease</t>
  </si>
  <si>
    <t>Property Leases (Slippage)</t>
  </si>
  <si>
    <t>Nov Exec</t>
  </si>
  <si>
    <t>Variance</t>
  </si>
  <si>
    <t>First Reading</t>
  </si>
  <si>
    <t>Report</t>
  </si>
  <si>
    <t>Unsupported Borrowing required to meet Budget Deficit</t>
  </si>
  <si>
    <t>Summary of Position</t>
  </si>
  <si>
    <t xml:space="preserve">The tables below demonstrate the revenue implications of the unsupported borrowing included in the forecast capital programme. </t>
  </si>
  <si>
    <t>General Fund Capital Programme</t>
  </si>
  <si>
    <t>£'000</t>
  </si>
  <si>
    <t>Agreed Unsupported Borrowing £14.259m</t>
  </si>
  <si>
    <t>Of which Self Funded £0.417m</t>
  </si>
  <si>
    <t>Agreed Unsupported Borrowing £12.927m</t>
  </si>
  <si>
    <t>Agreed Unsupported Borrowing £13.134m</t>
  </si>
  <si>
    <t>Agreed Unsupported Borrowing £12.300m</t>
  </si>
  <si>
    <t>Agreed Unsupported Borrowing £0m</t>
  </si>
  <si>
    <t>Cumulative Total</t>
  </si>
  <si>
    <t>Housing Revenue Account Capital Programme</t>
  </si>
  <si>
    <t>The charges to revenue accounts represent the estimated interest payable on the borrowing required to</t>
  </si>
  <si>
    <t>balance the capital programme, ie those capital expenditure items not supported by central government</t>
  </si>
  <si>
    <t>funding, grants from external bodies and income derived from capital receipts.</t>
  </si>
  <si>
    <t>The financing charges that have been applied to unsupported capital borrowing are as follows:-</t>
  </si>
  <si>
    <t>Year 1    3.4%</t>
  </si>
  <si>
    <t>Year 2   10.6%</t>
  </si>
  <si>
    <t>Year 3   10.5%</t>
  </si>
  <si>
    <t xml:space="preserve">These rates have amended the guidance laid down in the 2004/2005 Budget Preparation Paper. The </t>
  </si>
  <si>
    <t xml:space="preserve">principle element of the charge is based on the Minimum Revenue Provision requirement laid down in  </t>
  </si>
  <si>
    <t xml:space="preserve">accounting practices, which is currently set at 4%, with the balance relating to the interest charge which is </t>
  </si>
  <si>
    <t xml:space="preserve">based on the Consolidated Loan Pool Rate, this takes into account the interest rates on all principle sums </t>
  </si>
  <si>
    <t xml:space="preserve">owing by the Council. The rate of 3.4% in Year 1 is based on a half year charge for interest and no </t>
  </si>
  <si>
    <t>repayment of principle.</t>
  </si>
  <si>
    <t>Surplus carried forward</t>
  </si>
  <si>
    <t>Deficit (to be funded)</t>
  </si>
  <si>
    <t>Capital Receipts in Year - Right to Buy Properties</t>
  </si>
  <si>
    <t xml:space="preserve">                                      Corporate Property Disposals</t>
  </si>
  <si>
    <t>Devolved Formula Capital</t>
  </si>
  <si>
    <t>Stadium Access Corridor</t>
  </si>
  <si>
    <t>Capital</t>
  </si>
  <si>
    <t>Programme</t>
  </si>
  <si>
    <t>Customer Services Schemes</t>
  </si>
  <si>
    <t>Children &amp; Families</t>
  </si>
  <si>
    <t>Environment &amp; Culture</t>
  </si>
  <si>
    <t>Total Environment &amp; Culture</t>
  </si>
  <si>
    <t xml:space="preserve"> Total Children &amp; Families</t>
  </si>
  <si>
    <t xml:space="preserve">Housing &amp; Community Care: Adults </t>
  </si>
  <si>
    <t xml:space="preserve">Total Housing &amp; Community Care: Adults </t>
  </si>
  <si>
    <t xml:space="preserve">Housing and Community Care: Housing </t>
  </si>
  <si>
    <t>Total Housing &amp; Community Care: Housing</t>
  </si>
  <si>
    <t>2009/10</t>
  </si>
  <si>
    <t>Ringfenced Grant Notifications</t>
  </si>
  <si>
    <t>Deficit to be funded</t>
  </si>
  <si>
    <t>Childrens Centre Sure Start Grant</t>
  </si>
  <si>
    <t>Other External Grant</t>
  </si>
  <si>
    <t>Waste Performance and Efficiency Grant</t>
  </si>
  <si>
    <t>School Schemes</t>
  </si>
  <si>
    <t>Non - School Schemes</t>
  </si>
  <si>
    <t>Leisure &amp; Sports Schemes</t>
  </si>
  <si>
    <t>Environmental Initiative Schemes</t>
  </si>
  <si>
    <t>Highways Schemes</t>
  </si>
  <si>
    <t>Parks &amp; Cemeteries Schemes</t>
  </si>
  <si>
    <t>Library Schemes</t>
  </si>
  <si>
    <t>ICT Schemes</t>
  </si>
  <si>
    <t>Property Schemes</t>
  </si>
  <si>
    <t xml:space="preserve">                                      Other Receipts</t>
  </si>
  <si>
    <t>Unsupported Borrowing</t>
  </si>
  <si>
    <t>Government Grant - SCE (C)</t>
  </si>
  <si>
    <t>Capital Grants and other contributions</t>
  </si>
  <si>
    <t>Supported Borrowing</t>
  </si>
  <si>
    <t>RESOURCES: GENERAL FUND</t>
  </si>
  <si>
    <t>EXPENDITURE: GENERAL FUND</t>
  </si>
  <si>
    <t>RESOURCES: HOUSING REVENUE ACCOUNT</t>
  </si>
  <si>
    <t>RHB Allocation - SCE (R)</t>
  </si>
  <si>
    <t>EXPENDITURE: HOUSING REVENUE ACCOUNT</t>
  </si>
  <si>
    <t>Borrowing</t>
  </si>
  <si>
    <t>Supported Borrowing - SCE (R)</t>
  </si>
  <si>
    <t>TfL Grant Funded Schemes</t>
  </si>
  <si>
    <t>Estate Access Corridor</t>
  </si>
  <si>
    <t xml:space="preserve">Corporate </t>
  </si>
  <si>
    <t>Total Corporate</t>
  </si>
  <si>
    <t>Central Items</t>
  </si>
  <si>
    <t>LEA Controlled Voluntary Aided Programme</t>
  </si>
  <si>
    <t>2010/11</t>
  </si>
  <si>
    <t>CAPITAL  PROGRAMME  2007/08 TO 2010/11</t>
  </si>
  <si>
    <t>Invest to Save Schemes</t>
  </si>
  <si>
    <t>Ringfenced Grant Notifications for Adult Care</t>
  </si>
  <si>
    <t>Additional S106 Works</t>
  </si>
  <si>
    <t xml:space="preserve">S106 Works </t>
  </si>
  <si>
    <t>Self Funded</t>
  </si>
  <si>
    <t>Other Schemes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</si>
</sst>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(#,##0\)"/>
  </numFmts>
  <fonts count="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164" fontId="5" fillId="0" borderId="1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 quotePrefix="1">
      <alignment horizontal="center"/>
    </xf>
    <xf numFmtId="164" fontId="0" fillId="0" borderId="1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0" fillId="0" borderId="2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164" fontId="5" fillId="0" borderId="6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5" fillId="0" borderId="2" xfId="0" applyNumberFormat="1" applyFont="1" applyFill="1" applyBorder="1" applyAlignment="1" quotePrefix="1">
      <alignment horizontal="center"/>
    </xf>
    <xf numFmtId="0" fontId="0" fillId="0" borderId="0" xfId="0" applyBorder="1" applyAlignment="1">
      <alignment/>
    </xf>
    <xf numFmtId="164" fontId="5" fillId="0" borderId="1" xfId="0" applyNumberFormat="1" applyFont="1" applyBorder="1" applyAlignment="1">
      <alignment horizontal="left"/>
    </xf>
    <xf numFmtId="164" fontId="5" fillId="0" borderId="7" xfId="0" applyNumberFormat="1" applyFont="1" applyFill="1" applyBorder="1" applyAlignment="1" quotePrefix="1">
      <alignment horizontal="right"/>
    </xf>
    <xf numFmtId="164" fontId="5" fillId="0" borderId="1" xfId="0" applyNumberFormat="1" applyFont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164" fontId="5" fillId="0" borderId="6" xfId="0" applyNumberFormat="1" applyFont="1" applyBorder="1" applyAlignment="1">
      <alignment horizontal="right"/>
    </xf>
    <xf numFmtId="164" fontId="5" fillId="0" borderId="8" xfId="0" applyNumberFormat="1" applyFont="1" applyFill="1" applyBorder="1" applyAlignment="1">
      <alignment/>
    </xf>
    <xf numFmtId="164" fontId="5" fillId="0" borderId="6" xfId="0" applyNumberFormat="1" applyFont="1" applyFill="1" applyBorder="1" applyAlignment="1" quotePrefix="1">
      <alignment horizontal="right"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 vertical="top"/>
    </xf>
    <xf numFmtId="164" fontId="4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6" fontId="5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64" fontId="5" fillId="0" borderId="2" xfId="0" applyNumberFormat="1" applyFont="1" applyBorder="1" applyAlignment="1">
      <alignment horizontal="left"/>
    </xf>
    <xf numFmtId="164" fontId="5" fillId="0" borderId="2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8" xfId="0" applyNumberFormat="1" applyFont="1" applyFill="1" applyBorder="1" applyAlignment="1">
      <alignment horizontal="right"/>
    </xf>
    <xf numFmtId="164" fontId="5" fillId="0" borderId="7" xfId="0" applyNumberFormat="1" applyFont="1" applyFill="1" applyBorder="1" applyAlignment="1" quotePrefix="1">
      <alignment horizontal="center"/>
    </xf>
    <xf numFmtId="164" fontId="5" fillId="0" borderId="7" xfId="0" applyNumberFormat="1" applyFont="1" applyFill="1" applyBorder="1" applyAlignment="1">
      <alignment horizontal="right"/>
    </xf>
    <xf numFmtId="164" fontId="5" fillId="0" borderId="9" xfId="0" applyNumberFormat="1" applyFont="1" applyBorder="1" applyAlignment="1">
      <alignment horizontal="center"/>
    </xf>
    <xf numFmtId="164" fontId="5" fillId="0" borderId="10" xfId="0" applyNumberFormat="1" applyFont="1" applyFill="1" applyBorder="1" applyAlignment="1" quotePrefix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4" xfId="0" applyNumberFormat="1" applyFont="1" applyFill="1" applyBorder="1" applyAlignment="1" quotePrefix="1">
      <alignment horizontal="center"/>
    </xf>
    <xf numFmtId="164" fontId="5" fillId="0" borderId="11" xfId="0" applyNumberFormat="1" applyFont="1" applyBorder="1" applyAlignment="1">
      <alignment horizontal="left"/>
    </xf>
    <xf numFmtId="164" fontId="0" fillId="0" borderId="5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 horizontal="left"/>
    </xf>
    <xf numFmtId="164" fontId="0" fillId="0" borderId="5" xfId="0" applyNumberFormat="1" applyFont="1" applyFill="1" applyBorder="1" applyAlignment="1">
      <alignment horizontal="right"/>
    </xf>
    <xf numFmtId="164" fontId="5" fillId="0" borderId="11" xfId="0" applyNumberFormat="1" applyFont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/>
    </xf>
    <xf numFmtId="164" fontId="5" fillId="0" borderId="16" xfId="0" applyNumberFormat="1" applyFont="1" applyFill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/>
    </xf>
    <xf numFmtId="164" fontId="5" fillId="0" borderId="17" xfId="0" applyNumberFormat="1" applyFont="1" applyBorder="1" applyAlignment="1">
      <alignment horizontal="right"/>
    </xf>
    <xf numFmtId="164" fontId="5" fillId="0" borderId="16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right"/>
    </xf>
    <xf numFmtId="164" fontId="5" fillId="0" borderId="20" xfId="0" applyNumberFormat="1" applyFont="1" applyBorder="1" applyAlignment="1">
      <alignment horizontal="right"/>
    </xf>
    <xf numFmtId="164" fontId="5" fillId="0" borderId="21" xfId="0" applyNumberFormat="1" applyFont="1" applyBorder="1" applyAlignment="1">
      <alignment horizontal="right"/>
    </xf>
    <xf numFmtId="164" fontId="5" fillId="0" borderId="22" xfId="0" applyNumberFormat="1" applyFont="1" applyFill="1" applyBorder="1" applyAlignment="1" quotePrefix="1">
      <alignment horizontal="center"/>
    </xf>
    <xf numFmtId="164" fontId="5" fillId="0" borderId="5" xfId="0" applyNumberFormat="1" applyFont="1" applyFill="1" applyBorder="1" applyAlignment="1" quotePrefix="1">
      <alignment horizontal="center"/>
    </xf>
    <xf numFmtId="164" fontId="5" fillId="0" borderId="16" xfId="0" applyNumberFormat="1" applyFont="1" applyFill="1" applyBorder="1" applyAlignment="1" quotePrefix="1">
      <alignment horizontal="right"/>
    </xf>
    <xf numFmtId="164" fontId="0" fillId="0" borderId="11" xfId="0" applyNumberFormat="1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/>
    </xf>
    <xf numFmtId="164" fontId="5" fillId="0" borderId="18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9" xfId="0" applyNumberFormat="1" applyFont="1" applyFill="1" applyBorder="1" applyAlignment="1" quotePrefix="1">
      <alignment horizontal="center"/>
    </xf>
    <xf numFmtId="164" fontId="5" fillId="0" borderId="24" xfId="0" applyNumberFormat="1" applyFont="1" applyFill="1" applyBorder="1" applyAlignment="1" quotePrefix="1">
      <alignment horizontal="center"/>
    </xf>
    <xf numFmtId="164" fontId="5" fillId="0" borderId="11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 quotePrefix="1">
      <alignment horizontal="center"/>
    </xf>
    <xf numFmtId="164" fontId="5" fillId="0" borderId="25" xfId="0" applyNumberFormat="1" applyFont="1" applyFill="1" applyBorder="1" applyAlignment="1" quotePrefix="1">
      <alignment horizontal="center"/>
    </xf>
    <xf numFmtId="164" fontId="5" fillId="0" borderId="12" xfId="0" applyNumberFormat="1" applyFont="1" applyBorder="1" applyAlignment="1">
      <alignment horizontal="left"/>
    </xf>
    <xf numFmtId="164" fontId="0" fillId="0" borderId="11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64" fontId="0" fillId="0" borderId="11" xfId="0" applyNumberFormat="1" applyFont="1" applyFill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 quotePrefix="1">
      <alignment horizontal="right"/>
    </xf>
    <xf numFmtId="164" fontId="5" fillId="0" borderId="25" xfId="0" applyNumberFormat="1" applyFont="1" applyFill="1" applyBorder="1" applyAlignment="1" quotePrefix="1">
      <alignment horizontal="right"/>
    </xf>
    <xf numFmtId="164" fontId="5" fillId="0" borderId="12" xfId="0" applyNumberFormat="1" applyFont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5" fillId="0" borderId="15" xfId="0" applyNumberFormat="1" applyFont="1" applyBorder="1" applyAlignment="1">
      <alignment horizontal="right"/>
    </xf>
    <xf numFmtId="164" fontId="5" fillId="0" borderId="18" xfId="0" applyNumberFormat="1" applyFont="1" applyFill="1" applyBorder="1" applyAlignment="1">
      <alignment horizontal="right"/>
    </xf>
    <xf numFmtId="164" fontId="5" fillId="0" borderId="26" xfId="0" applyNumberFormat="1" applyFont="1" applyFill="1" applyBorder="1" applyAlignment="1">
      <alignment/>
    </xf>
    <xf numFmtId="164" fontId="5" fillId="0" borderId="26" xfId="0" applyNumberFormat="1" applyFont="1" applyBorder="1" applyAlignment="1">
      <alignment horizontal="right"/>
    </xf>
    <xf numFmtId="164" fontId="5" fillId="0" borderId="27" xfId="0" applyNumberFormat="1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164" fontId="5" fillId="0" borderId="28" xfId="0" applyNumberFormat="1" applyFont="1" applyBorder="1" applyAlignment="1">
      <alignment horizontal="left"/>
    </xf>
    <xf numFmtId="164" fontId="0" fillId="0" borderId="28" xfId="0" applyNumberFormat="1" applyFont="1" applyBorder="1" applyAlignment="1">
      <alignment horizontal="left"/>
    </xf>
    <xf numFmtId="164" fontId="0" fillId="0" borderId="28" xfId="0" applyNumberFormat="1" applyFont="1" applyFill="1" applyBorder="1" applyAlignment="1">
      <alignment horizontal="left"/>
    </xf>
    <xf numFmtId="164" fontId="5" fillId="0" borderId="29" xfId="0" applyNumberFormat="1" applyFont="1" applyFill="1" applyBorder="1" applyAlignment="1">
      <alignment horizontal="left"/>
    </xf>
    <xf numFmtId="164" fontId="5" fillId="0" borderId="29" xfId="0" applyNumberFormat="1" applyFont="1" applyBorder="1" applyAlignment="1">
      <alignment horizontal="right"/>
    </xf>
    <xf numFmtId="164" fontId="5" fillId="0" borderId="28" xfId="0" applyNumberFormat="1" applyFont="1" applyBorder="1" applyAlignment="1">
      <alignment/>
    </xf>
    <xf numFmtId="164" fontId="0" fillId="0" borderId="28" xfId="0" applyNumberFormat="1" applyFont="1" applyFill="1" applyBorder="1" applyAlignment="1">
      <alignment/>
    </xf>
    <xf numFmtId="164" fontId="5" fillId="0" borderId="28" xfId="0" applyNumberFormat="1" applyFont="1" applyFill="1" applyBorder="1" applyAlignment="1">
      <alignment horizontal="right"/>
    </xf>
    <xf numFmtId="164" fontId="5" fillId="0" borderId="28" xfId="0" applyNumberFormat="1" applyFont="1" applyFill="1" applyBorder="1" applyAlignment="1">
      <alignment/>
    </xf>
    <xf numFmtId="164" fontId="5" fillId="0" borderId="30" xfId="0" applyNumberFormat="1" applyFont="1" applyFill="1" applyBorder="1" applyAlignment="1">
      <alignment horizontal="right"/>
    </xf>
    <xf numFmtId="164" fontId="5" fillId="0" borderId="31" xfId="0" applyNumberFormat="1" applyFont="1" applyFill="1" applyBorder="1" applyAlignment="1">
      <alignment/>
    </xf>
    <xf numFmtId="164" fontId="0" fillId="0" borderId="29" xfId="0" applyNumberFormat="1" applyFont="1" applyFill="1" applyBorder="1" applyAlignment="1">
      <alignment/>
    </xf>
    <xf numFmtId="164" fontId="5" fillId="0" borderId="31" xfId="0" applyNumberFormat="1" applyFont="1" applyBorder="1" applyAlignment="1">
      <alignment horizontal="right"/>
    </xf>
    <xf numFmtId="164" fontId="5" fillId="2" borderId="32" xfId="0" applyNumberFormat="1" applyFont="1" applyFill="1" applyBorder="1" applyAlignment="1" quotePrefix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5" fillId="2" borderId="33" xfId="0" applyNumberFormat="1" applyFont="1" applyFill="1" applyBorder="1" applyAlignment="1" quotePrefix="1">
      <alignment horizontal="center"/>
    </xf>
    <xf numFmtId="164" fontId="5" fillId="2" borderId="0" xfId="0" applyNumberFormat="1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right"/>
    </xf>
    <xf numFmtId="164" fontId="5" fillId="2" borderId="33" xfId="0" applyNumberFormat="1" applyFont="1" applyFill="1" applyBorder="1" applyAlignment="1" quotePrefix="1">
      <alignment horizontal="right"/>
    </xf>
    <xf numFmtId="164" fontId="5" fillId="2" borderId="0" xfId="0" applyNumberFormat="1" applyFont="1" applyFill="1" applyBorder="1" applyAlignment="1">
      <alignment/>
    </xf>
    <xf numFmtId="164" fontId="5" fillId="2" borderId="34" xfId="0" applyNumberFormat="1" applyFont="1" applyFill="1" applyBorder="1" applyAlignment="1">
      <alignment horizontal="right"/>
    </xf>
    <xf numFmtId="164" fontId="5" fillId="2" borderId="35" xfId="0" applyNumberFormat="1" applyFont="1" applyFill="1" applyBorder="1" applyAlignment="1">
      <alignment/>
    </xf>
    <xf numFmtId="164" fontId="5" fillId="2" borderId="35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left"/>
    </xf>
    <xf numFmtId="164" fontId="5" fillId="0" borderId="27" xfId="0" applyNumberFormat="1" applyFont="1" applyBorder="1" applyAlignment="1">
      <alignment horizontal="left"/>
    </xf>
    <xf numFmtId="164" fontId="0" fillId="0" borderId="9" xfId="0" applyNumberFormat="1" applyFont="1" applyBorder="1" applyAlignment="1">
      <alignment horizontal="right"/>
    </xf>
    <xf numFmtId="164" fontId="0" fillId="0" borderId="22" xfId="0" applyNumberFormat="1" applyFont="1" applyBorder="1" applyAlignment="1">
      <alignment horizontal="right"/>
    </xf>
    <xf numFmtId="164" fontId="0" fillId="0" borderId="24" xfId="0" applyNumberFormat="1" applyFont="1" applyBorder="1" applyAlignment="1">
      <alignment horizontal="right"/>
    </xf>
    <xf numFmtId="164" fontId="0" fillId="2" borderId="32" xfId="0" applyNumberFormat="1" applyFont="1" applyFill="1" applyBorder="1" applyAlignment="1">
      <alignment horizontal="right"/>
    </xf>
    <xf numFmtId="164" fontId="0" fillId="0" borderId="9" xfId="0" applyNumberFormat="1" applyFont="1" applyFill="1" applyBorder="1" applyAlignment="1">
      <alignment horizontal="right"/>
    </xf>
    <xf numFmtId="164" fontId="5" fillId="0" borderId="36" xfId="0" applyNumberFormat="1" applyFont="1" applyFill="1" applyBorder="1" applyAlignment="1">
      <alignment horizontal="left"/>
    </xf>
    <xf numFmtId="164" fontId="0" fillId="0" borderId="37" xfId="0" applyNumberFormat="1" applyFont="1" applyFill="1" applyBorder="1" applyAlignment="1">
      <alignment horizontal="right"/>
    </xf>
    <xf numFmtId="164" fontId="0" fillId="0" borderId="38" xfId="0" applyNumberFormat="1" applyFont="1" applyFill="1" applyBorder="1" applyAlignment="1">
      <alignment horizontal="right"/>
    </xf>
    <xf numFmtId="164" fontId="0" fillId="0" borderId="39" xfId="0" applyNumberFormat="1" applyFont="1" applyBorder="1" applyAlignment="1">
      <alignment horizontal="right"/>
    </xf>
    <xf numFmtId="164" fontId="0" fillId="2" borderId="40" xfId="0" applyNumberFormat="1" applyFont="1" applyFill="1" applyBorder="1" applyAlignment="1">
      <alignment horizontal="right"/>
    </xf>
    <xf numFmtId="164" fontId="0" fillId="0" borderId="38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164" fontId="5" fillId="2" borderId="33" xfId="0" applyNumberFormat="1" applyFont="1" applyFill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5" fillId="0" borderId="41" xfId="0" applyNumberFormat="1" applyFont="1" applyBorder="1" applyAlignment="1">
      <alignment horizontal="right"/>
    </xf>
    <xf numFmtId="164" fontId="4" fillId="0" borderId="42" xfId="0" applyNumberFormat="1" applyFont="1" applyBorder="1" applyAlignment="1">
      <alignment/>
    </xf>
    <xf numFmtId="164" fontId="5" fillId="0" borderId="43" xfId="0" applyNumberFormat="1" applyFont="1" applyBorder="1" applyAlignment="1">
      <alignment horizontal="right"/>
    </xf>
    <xf numFmtId="164" fontId="5" fillId="0" borderId="44" xfId="0" applyNumberFormat="1" applyFont="1" applyBorder="1" applyAlignment="1">
      <alignment horizontal="right"/>
    </xf>
    <xf numFmtId="164" fontId="5" fillId="2" borderId="45" xfId="0" applyNumberFormat="1" applyFont="1" applyFill="1" applyBorder="1" applyAlignment="1">
      <alignment horizontal="right"/>
    </xf>
    <xf numFmtId="164" fontId="5" fillId="2" borderId="34" xfId="0" applyNumberFormat="1" applyFont="1" applyFill="1" applyBorder="1" applyAlignment="1" quotePrefix="1">
      <alignment horizontal="right"/>
    </xf>
    <xf numFmtId="164" fontId="0" fillId="2" borderId="0" xfId="0" applyNumberFormat="1" applyFont="1" applyFill="1" applyBorder="1" applyAlignment="1">
      <alignment/>
    </xf>
    <xf numFmtId="164" fontId="5" fillId="0" borderId="17" xfId="0" applyNumberFormat="1" applyFont="1" applyFill="1" applyBorder="1" applyAlignment="1" quotePrefix="1">
      <alignment horizontal="right"/>
    </xf>
    <xf numFmtId="164" fontId="4" fillId="0" borderId="25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5" fillId="0" borderId="4" xfId="0" applyNumberFormat="1" applyFont="1" applyFill="1" applyBorder="1" applyAlignment="1" quotePrefix="1">
      <alignment horizontal="right"/>
    </xf>
    <xf numFmtId="164" fontId="0" fillId="0" borderId="1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5" fillId="0" borderId="14" xfId="0" applyNumberFormat="1" applyFont="1" applyFill="1" applyBorder="1" applyAlignment="1">
      <alignment horizontal="right"/>
    </xf>
    <xf numFmtId="164" fontId="0" fillId="0" borderId="14" xfId="0" applyNumberFormat="1" applyFont="1" applyBorder="1" applyAlignment="1">
      <alignment/>
    </xf>
    <xf numFmtId="0" fontId="5" fillId="0" borderId="4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0" fillId="0" borderId="48" xfId="0" applyBorder="1" applyAlignment="1">
      <alignment/>
    </xf>
    <xf numFmtId="6" fontId="5" fillId="0" borderId="38" xfId="0" applyNumberFormat="1" applyFont="1" applyBorder="1" applyAlignment="1">
      <alignment horizontal="center"/>
    </xf>
    <xf numFmtId="6" fontId="5" fillId="0" borderId="23" xfId="0" applyNumberFormat="1" applyFont="1" applyBorder="1" applyAlignment="1">
      <alignment horizontal="center"/>
    </xf>
    <xf numFmtId="0" fontId="8" fillId="0" borderId="49" xfId="0" applyFont="1" applyBorder="1" applyAlignment="1">
      <alignment/>
    </xf>
    <xf numFmtId="0" fontId="0" fillId="0" borderId="49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37" xfId="0" applyBorder="1" applyAlignment="1">
      <alignment/>
    </xf>
    <xf numFmtId="164" fontId="0" fillId="0" borderId="38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5" fillId="0" borderId="48" xfId="0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4" fillId="0" borderId="0" xfId="0" applyFont="1" applyAlignment="1">
      <alignment/>
    </xf>
    <xf numFmtId="164" fontId="5" fillId="0" borderId="38" xfId="0" applyNumberFormat="1" applyFont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4" fontId="0" fillId="0" borderId="13" xfId="0" applyNumberFormat="1" applyFont="1" applyBorder="1" applyAlignment="1">
      <alignment horizontal="right"/>
    </xf>
    <xf numFmtId="164" fontId="5" fillId="0" borderId="50" xfId="0" applyNumberFormat="1" applyFont="1" applyBorder="1" applyAlignment="1">
      <alignment horizontal="right"/>
    </xf>
    <xf numFmtId="164" fontId="5" fillId="0" borderId="37" xfId="0" applyNumberFormat="1" applyFont="1" applyBorder="1" applyAlignment="1">
      <alignment horizontal="right"/>
    </xf>
    <xf numFmtId="164" fontId="5" fillId="0" borderId="11" xfId="0" applyNumberFormat="1" applyFont="1" applyFill="1" applyBorder="1" applyAlignment="1" quotePrefix="1">
      <alignment horizontal="center"/>
    </xf>
    <xf numFmtId="164" fontId="5" fillId="0" borderId="0" xfId="0" applyNumberFormat="1" applyFont="1" applyBorder="1" applyAlignment="1">
      <alignment/>
    </xf>
    <xf numFmtId="164" fontId="0" fillId="0" borderId="2" xfId="0" applyNumberFormat="1" applyFont="1" applyFill="1" applyBorder="1" applyAlignment="1">
      <alignment/>
    </xf>
    <xf numFmtId="164" fontId="0" fillId="0" borderId="5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/>
    </xf>
    <xf numFmtId="164" fontId="5" fillId="0" borderId="30" xfId="0" applyNumberFormat="1" applyFont="1" applyBorder="1" applyAlignment="1">
      <alignment horizontal="right"/>
    </xf>
    <xf numFmtId="164" fontId="0" fillId="0" borderId="28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18" xfId="0" applyNumberFormat="1" applyFont="1" applyBorder="1" applyAlignment="1">
      <alignment horizontal="right"/>
    </xf>
    <xf numFmtId="164" fontId="5" fillId="0" borderId="51" xfId="0" applyNumberFormat="1" applyFont="1" applyFill="1" applyBorder="1" applyAlignment="1">
      <alignment horizontal="right"/>
    </xf>
    <xf numFmtId="164" fontId="5" fillId="0" borderId="52" xfId="0" applyNumberFormat="1" applyFont="1" applyFill="1" applyBorder="1" applyAlignment="1" quotePrefix="1">
      <alignment horizontal="center"/>
    </xf>
    <xf numFmtId="164" fontId="5" fillId="0" borderId="53" xfId="0" applyNumberFormat="1" applyFont="1" applyFill="1" applyBorder="1" applyAlignment="1" quotePrefix="1">
      <alignment horizontal="center"/>
    </xf>
    <xf numFmtId="164" fontId="5" fillId="0" borderId="54" xfId="0" applyNumberFormat="1" applyFont="1" applyFill="1" applyBorder="1" applyAlignment="1" quotePrefix="1">
      <alignment horizontal="center"/>
    </xf>
    <xf numFmtId="164" fontId="5" fillId="0" borderId="55" xfId="0" applyNumberFormat="1" applyFont="1" applyFill="1" applyBorder="1" applyAlignment="1" quotePrefix="1">
      <alignment horizontal="center"/>
    </xf>
    <xf numFmtId="164" fontId="0" fillId="0" borderId="13" xfId="0" applyNumberFormat="1" applyFont="1" applyBorder="1" applyAlignment="1">
      <alignment/>
    </xf>
    <xf numFmtId="164" fontId="5" fillId="0" borderId="8" xfId="0" applyNumberFormat="1" applyFont="1" applyFill="1" applyBorder="1" applyAlignment="1" quotePrefix="1">
      <alignment horizontal="center"/>
    </xf>
    <xf numFmtId="164" fontId="0" fillId="0" borderId="8" xfId="0" applyNumberFormat="1" applyFont="1" applyBorder="1" applyAlignment="1">
      <alignment horizontal="right"/>
    </xf>
    <xf numFmtId="164" fontId="0" fillId="0" borderId="49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164" fontId="0" fillId="0" borderId="56" xfId="0" applyNumberFormat="1" applyFont="1" applyFill="1" applyBorder="1" applyAlignment="1">
      <alignment/>
    </xf>
    <xf numFmtId="164" fontId="5" fillId="0" borderId="57" xfId="0" applyNumberFormat="1" applyFont="1" applyFill="1" applyBorder="1" applyAlignment="1">
      <alignment horizontal="right"/>
    </xf>
    <xf numFmtId="164" fontId="0" fillId="0" borderId="49" xfId="0" applyNumberFormat="1" applyFont="1" applyBorder="1" applyAlignment="1">
      <alignment horizontal="right"/>
    </xf>
    <xf numFmtId="164" fontId="0" fillId="0" borderId="56" xfId="0" applyNumberFormat="1" applyFont="1" applyBorder="1" applyAlignment="1">
      <alignment horizontal="right"/>
    </xf>
    <xf numFmtId="164" fontId="5" fillId="0" borderId="58" xfId="0" applyNumberFormat="1" applyFont="1" applyBorder="1" applyAlignment="1">
      <alignment horizontal="right"/>
    </xf>
    <xf numFmtId="164" fontId="5" fillId="0" borderId="49" xfId="0" applyNumberFormat="1" applyFont="1" applyFill="1" applyBorder="1" applyAlignment="1">
      <alignment horizontal="right"/>
    </xf>
    <xf numFmtId="164" fontId="0" fillId="0" borderId="49" xfId="0" applyNumberFormat="1" applyFont="1" applyBorder="1" applyAlignment="1">
      <alignment/>
    </xf>
    <xf numFmtId="164" fontId="0" fillId="0" borderId="59" xfId="0" applyNumberFormat="1" applyFont="1" applyBorder="1" applyAlignment="1">
      <alignment/>
    </xf>
    <xf numFmtId="164" fontId="0" fillId="0" borderId="25" xfId="0" applyNumberFormat="1" applyFont="1" applyBorder="1" applyAlignment="1">
      <alignment/>
    </xf>
    <xf numFmtId="164" fontId="5" fillId="0" borderId="60" xfId="0" applyNumberFormat="1" applyFont="1" applyBorder="1" applyAlignment="1">
      <alignment horizontal="right"/>
    </xf>
    <xf numFmtId="164" fontId="5" fillId="0" borderId="46" xfId="0" applyNumberFormat="1" applyFont="1" applyBorder="1" applyAlignment="1">
      <alignment horizontal="center"/>
    </xf>
    <xf numFmtId="164" fontId="5" fillId="0" borderId="49" xfId="0" applyNumberFormat="1" applyFont="1" applyBorder="1" applyAlignment="1">
      <alignment horizontal="center"/>
    </xf>
    <xf numFmtId="164" fontId="5" fillId="0" borderId="60" xfId="0" applyNumberFormat="1" applyFont="1" applyBorder="1" applyAlignment="1">
      <alignment horizontal="center"/>
    </xf>
    <xf numFmtId="164" fontId="5" fillId="0" borderId="49" xfId="0" applyNumberFormat="1" applyFont="1" applyBorder="1" applyAlignment="1">
      <alignment horizontal="left"/>
    </xf>
    <xf numFmtId="164" fontId="0" fillId="0" borderId="49" xfId="0" applyNumberFormat="1" applyFont="1" applyBorder="1" applyAlignment="1">
      <alignment horizontal="left"/>
    </xf>
    <xf numFmtId="164" fontId="0" fillId="0" borderId="49" xfId="0" applyNumberFormat="1" applyFont="1" applyFill="1" applyBorder="1" applyAlignment="1">
      <alignment horizontal="left"/>
    </xf>
    <xf numFmtId="164" fontId="5" fillId="0" borderId="49" xfId="0" applyNumberFormat="1" applyFont="1" applyBorder="1" applyAlignment="1">
      <alignment/>
    </xf>
    <xf numFmtId="164" fontId="5" fillId="0" borderId="49" xfId="0" applyNumberFormat="1" applyFont="1" applyFill="1" applyBorder="1" applyAlignment="1">
      <alignment/>
    </xf>
    <xf numFmtId="164" fontId="5" fillId="0" borderId="61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3"/>
  <sheetViews>
    <sheetView workbookViewId="0" topLeftCell="A12">
      <selection activeCell="I43" sqref="I43"/>
    </sheetView>
  </sheetViews>
  <sheetFormatPr defaultColWidth="9.140625" defaultRowHeight="12.75"/>
  <cols>
    <col min="2" max="2" width="57.7109375" style="0" customWidth="1"/>
  </cols>
  <sheetData>
    <row r="3" spans="1:6" ht="29.25" customHeight="1">
      <c r="A3" s="31"/>
      <c r="B3" s="217" t="s">
        <v>77</v>
      </c>
      <c r="C3" s="217"/>
      <c r="D3" s="217"/>
      <c r="E3" s="217"/>
      <c r="F3" s="217"/>
    </row>
    <row r="4" ht="13.5" thickBot="1"/>
    <row r="5" spans="2:6" ht="12.75">
      <c r="B5" s="152" t="s">
        <v>78</v>
      </c>
      <c r="C5" s="153" t="s">
        <v>1</v>
      </c>
      <c r="D5" s="153" t="s">
        <v>2</v>
      </c>
      <c r="E5" s="153" t="s">
        <v>37</v>
      </c>
      <c r="F5" s="154" t="s">
        <v>63</v>
      </c>
    </row>
    <row r="6" spans="2:6" ht="13.5" thickBot="1">
      <c r="B6" s="155"/>
      <c r="C6" s="156" t="s">
        <v>79</v>
      </c>
      <c r="D6" s="156" t="s">
        <v>79</v>
      </c>
      <c r="E6" s="156" t="s">
        <v>79</v>
      </c>
      <c r="F6" s="157" t="s">
        <v>79</v>
      </c>
    </row>
    <row r="7" spans="2:6" ht="12.75">
      <c r="B7" s="158" t="s">
        <v>0</v>
      </c>
      <c r="C7" s="15"/>
      <c r="D7" s="15"/>
      <c r="E7" s="15"/>
      <c r="F7" s="14"/>
    </row>
    <row r="8" spans="2:6" ht="12.75">
      <c r="B8" s="159" t="s">
        <v>80</v>
      </c>
      <c r="C8" s="160">
        <f>14259*10.6%</f>
        <v>1511.454</v>
      </c>
      <c r="D8" s="160">
        <f>14259*10.5%</f>
        <v>1497.195</v>
      </c>
      <c r="E8" s="160">
        <f>14259*10.5%</f>
        <v>1497.195</v>
      </c>
      <c r="F8" s="161">
        <f>14259*10.5%</f>
        <v>1497.195</v>
      </c>
    </row>
    <row r="9" spans="2:6" ht="12.75">
      <c r="B9" s="159" t="s">
        <v>81</v>
      </c>
      <c r="C9" s="160">
        <f>-417*10.6%</f>
        <v>-44.202</v>
      </c>
      <c r="D9" s="160">
        <f>-417*10.5%</f>
        <v>-43.785</v>
      </c>
      <c r="E9" s="160">
        <f>-417*10.5%</f>
        <v>-43.785</v>
      </c>
      <c r="F9" s="161">
        <f>-417*10.5%</f>
        <v>-43.785</v>
      </c>
    </row>
    <row r="10" spans="2:6" ht="12.75">
      <c r="B10" s="158" t="s">
        <v>1</v>
      </c>
      <c r="C10" s="15"/>
      <c r="D10" s="15"/>
      <c r="E10" s="15"/>
      <c r="F10" s="14"/>
    </row>
    <row r="11" spans="2:6" ht="12.75">
      <c r="B11" s="159" t="s">
        <v>82</v>
      </c>
      <c r="C11" s="160">
        <f>12927*3.4%</f>
        <v>439.51800000000003</v>
      </c>
      <c r="D11" s="160">
        <f>12927*10.6%</f>
        <v>1370.262</v>
      </c>
      <c r="E11" s="160">
        <f>12927*10.5%</f>
        <v>1357.335</v>
      </c>
      <c r="F11" s="161">
        <f>12927*10.5%</f>
        <v>1357.335</v>
      </c>
    </row>
    <row r="12" spans="2:6" ht="12.75">
      <c r="B12" s="158" t="s">
        <v>2</v>
      </c>
      <c r="C12" s="160"/>
      <c r="D12" s="160"/>
      <c r="E12" s="160"/>
      <c r="F12" s="161"/>
    </row>
    <row r="13" spans="2:6" ht="12.75">
      <c r="B13" s="159" t="s">
        <v>83</v>
      </c>
      <c r="C13" s="160">
        <v>0</v>
      </c>
      <c r="D13" s="160">
        <f>13134*3.4%</f>
        <v>446.55600000000004</v>
      </c>
      <c r="E13" s="160">
        <f>13134*10.6%</f>
        <v>1392.204</v>
      </c>
      <c r="F13" s="161">
        <f>13134*10.5%</f>
        <v>1379.07</v>
      </c>
    </row>
    <row r="14" spans="2:6" ht="12.75">
      <c r="B14" s="158" t="s">
        <v>37</v>
      </c>
      <c r="C14" s="160"/>
      <c r="D14" s="160"/>
      <c r="E14" s="160"/>
      <c r="F14" s="161"/>
    </row>
    <row r="15" spans="2:6" ht="12.75">
      <c r="B15" s="159" t="s">
        <v>84</v>
      </c>
      <c r="C15" s="160">
        <v>0</v>
      </c>
      <c r="D15" s="160">
        <v>0</v>
      </c>
      <c r="E15" s="160">
        <f>12300*3.4%</f>
        <v>418.20000000000005</v>
      </c>
      <c r="F15" s="161">
        <f>12300*10.6%</f>
        <v>1303.8</v>
      </c>
    </row>
    <row r="16" spans="2:6" ht="12.75">
      <c r="B16" s="158" t="s">
        <v>63</v>
      </c>
      <c r="C16" s="160"/>
      <c r="D16" s="160"/>
      <c r="E16" s="160"/>
      <c r="F16" s="161"/>
    </row>
    <row r="17" spans="2:6" ht="12.75">
      <c r="B17" s="159" t="s">
        <v>85</v>
      </c>
      <c r="C17" s="160">
        <v>0</v>
      </c>
      <c r="D17" s="160">
        <v>0</v>
      </c>
      <c r="E17" s="160">
        <v>0</v>
      </c>
      <c r="F17" s="161">
        <v>0</v>
      </c>
    </row>
    <row r="18" spans="2:6" ht="13.5" thickBot="1">
      <c r="B18" s="162"/>
      <c r="C18" s="163"/>
      <c r="D18" s="163"/>
      <c r="E18" s="163"/>
      <c r="F18" s="164"/>
    </row>
    <row r="19" spans="2:6" ht="13.5" thickBot="1">
      <c r="B19" s="165" t="s">
        <v>86</v>
      </c>
      <c r="C19" s="166">
        <f>SUM(C8:C15)</f>
        <v>1906.77</v>
      </c>
      <c r="D19" s="166">
        <f>SUM(D8:D15)</f>
        <v>3270.2279999999996</v>
      </c>
      <c r="E19" s="166">
        <f>SUM(E8:E15)</f>
        <v>4621.148999999999</v>
      </c>
      <c r="F19" s="167">
        <f>SUM(F8:F15)</f>
        <v>5493.615</v>
      </c>
    </row>
    <row r="21" ht="13.5" thickBot="1"/>
    <row r="22" spans="2:6" ht="12.75">
      <c r="B22" s="152" t="s">
        <v>87</v>
      </c>
      <c r="C22" s="153" t="s">
        <v>1</v>
      </c>
      <c r="D22" s="153" t="s">
        <v>2</v>
      </c>
      <c r="E22" s="153" t="s">
        <v>37</v>
      </c>
      <c r="F22" s="154" t="s">
        <v>63</v>
      </c>
    </row>
    <row r="23" spans="2:6" ht="13.5" thickBot="1">
      <c r="B23" s="155"/>
      <c r="C23" s="156" t="s">
        <v>79</v>
      </c>
      <c r="D23" s="156" t="s">
        <v>79</v>
      </c>
      <c r="E23" s="156" t="s">
        <v>79</v>
      </c>
      <c r="F23" s="157" t="s">
        <v>79</v>
      </c>
    </row>
    <row r="24" spans="2:6" ht="12.75">
      <c r="B24" s="158" t="s">
        <v>0</v>
      </c>
      <c r="C24" s="15"/>
      <c r="D24" s="15"/>
      <c r="E24" s="15"/>
      <c r="F24" s="14"/>
    </row>
    <row r="25" spans="2:6" ht="12.75">
      <c r="B25" s="159" t="s">
        <v>85</v>
      </c>
      <c r="C25" s="160">
        <f>0*4.1%</f>
        <v>0</v>
      </c>
      <c r="D25" s="160">
        <f>0*12.1%</f>
        <v>0</v>
      </c>
      <c r="E25" s="160">
        <f>0*11.6%</f>
        <v>0</v>
      </c>
      <c r="F25" s="161">
        <f>0*11.6%</f>
        <v>0</v>
      </c>
    </row>
    <row r="26" spans="2:6" ht="12.75">
      <c r="B26" s="158" t="s">
        <v>1</v>
      </c>
      <c r="C26" s="15"/>
      <c r="D26" s="15"/>
      <c r="E26" s="15"/>
      <c r="F26" s="14"/>
    </row>
    <row r="27" spans="2:6" ht="12.75">
      <c r="B27" s="159" t="s">
        <v>85</v>
      </c>
      <c r="C27" s="160">
        <f>0*4.1%</f>
        <v>0</v>
      </c>
      <c r="D27" s="160">
        <f>0*12.1%</f>
        <v>0</v>
      </c>
      <c r="E27" s="160">
        <f>0*11.6%</f>
        <v>0</v>
      </c>
      <c r="F27" s="161">
        <f>0*11.6%</f>
        <v>0</v>
      </c>
    </row>
    <row r="28" spans="2:6" ht="12.75">
      <c r="B28" s="158" t="s">
        <v>2</v>
      </c>
      <c r="C28" s="168"/>
      <c r="D28" s="168"/>
      <c r="E28" s="168"/>
      <c r="F28" s="169"/>
    </row>
    <row r="29" spans="2:6" ht="12.75">
      <c r="B29" s="159" t="s">
        <v>85</v>
      </c>
      <c r="C29" s="160">
        <v>0</v>
      </c>
      <c r="D29" s="160">
        <f>0*4.1%</f>
        <v>0</v>
      </c>
      <c r="E29" s="160">
        <f>0*12.1%</f>
        <v>0</v>
      </c>
      <c r="F29" s="161">
        <f>0*12.1%</f>
        <v>0</v>
      </c>
    </row>
    <row r="30" spans="2:6" ht="12.75">
      <c r="B30" s="158" t="s">
        <v>37</v>
      </c>
      <c r="C30" s="168"/>
      <c r="D30" s="168"/>
      <c r="E30" s="168"/>
      <c r="F30" s="169"/>
    </row>
    <row r="31" spans="2:6" ht="12.75">
      <c r="B31" s="159" t="s">
        <v>85</v>
      </c>
      <c r="C31" s="160">
        <v>0</v>
      </c>
      <c r="D31" s="160">
        <v>0</v>
      </c>
      <c r="E31" s="160">
        <f>0*4.1%</f>
        <v>0</v>
      </c>
      <c r="F31" s="161">
        <f>0*4.1%</f>
        <v>0</v>
      </c>
    </row>
    <row r="32" spans="2:6" ht="12.75">
      <c r="B32" s="158" t="s">
        <v>63</v>
      </c>
      <c r="C32" s="160"/>
      <c r="D32" s="160"/>
      <c r="E32" s="160"/>
      <c r="F32" s="161"/>
    </row>
    <row r="33" spans="2:6" ht="12.75">
      <c r="B33" s="159" t="s">
        <v>85</v>
      </c>
      <c r="C33" s="160">
        <v>0</v>
      </c>
      <c r="D33" s="160">
        <v>0</v>
      </c>
      <c r="E33" s="160">
        <v>0</v>
      </c>
      <c r="F33" s="161">
        <v>0</v>
      </c>
    </row>
    <row r="34" spans="2:6" ht="13.5" thickBot="1">
      <c r="B34" s="155"/>
      <c r="C34" s="170"/>
      <c r="D34" s="170"/>
      <c r="E34" s="170"/>
      <c r="F34" s="171"/>
    </row>
    <row r="35" spans="2:6" ht="13.5" thickBot="1">
      <c r="B35" s="165" t="s">
        <v>86</v>
      </c>
      <c r="C35" s="166">
        <f>SUM(C27:C34)</f>
        <v>0</v>
      </c>
      <c r="D35" s="166">
        <f>SUM(D27:D34)</f>
        <v>0</v>
      </c>
      <c r="E35" s="166">
        <f>SUM(E27:E34)</f>
        <v>0</v>
      </c>
      <c r="F35" s="167">
        <f>SUM(F27:F34)</f>
        <v>0</v>
      </c>
    </row>
    <row r="38" spans="1:2" ht="14.25">
      <c r="A38" s="1"/>
      <c r="B38" s="172" t="s">
        <v>88</v>
      </c>
    </row>
    <row r="39" spans="1:2" ht="14.25">
      <c r="A39" s="1"/>
      <c r="B39" s="172" t="s">
        <v>89</v>
      </c>
    </row>
    <row r="40" spans="1:2" ht="14.25">
      <c r="A40" s="1"/>
      <c r="B40" s="172" t="s">
        <v>90</v>
      </c>
    </row>
    <row r="41" spans="1:2" ht="14.25">
      <c r="A41" s="1"/>
      <c r="B41" s="172"/>
    </row>
    <row r="42" spans="1:2" ht="14.25">
      <c r="A42" s="1"/>
      <c r="B42" s="172" t="s">
        <v>91</v>
      </c>
    </row>
    <row r="43" spans="1:2" ht="14.25">
      <c r="A43" s="1"/>
      <c r="B43" s="172"/>
    </row>
    <row r="44" spans="1:2" ht="14.25">
      <c r="A44" s="1"/>
      <c r="B44" s="172" t="s">
        <v>92</v>
      </c>
    </row>
    <row r="45" spans="1:2" ht="14.25">
      <c r="A45" s="1"/>
      <c r="B45" s="172" t="s">
        <v>93</v>
      </c>
    </row>
    <row r="46" spans="1:2" ht="14.25">
      <c r="A46" s="1"/>
      <c r="B46" s="172" t="s">
        <v>94</v>
      </c>
    </row>
    <row r="47" spans="1:2" ht="14.25">
      <c r="A47" s="1"/>
      <c r="B47" s="172"/>
    </row>
    <row r="48" spans="1:2" ht="14.25">
      <c r="A48" s="1"/>
      <c r="B48" s="172" t="s">
        <v>95</v>
      </c>
    </row>
    <row r="49" spans="1:2" ht="14.25">
      <c r="A49" s="1"/>
      <c r="B49" s="172" t="s">
        <v>96</v>
      </c>
    </row>
    <row r="50" spans="1:2" ht="14.25">
      <c r="A50" s="1"/>
      <c r="B50" s="172" t="s">
        <v>97</v>
      </c>
    </row>
    <row r="51" spans="1:6" ht="14.25">
      <c r="A51" s="1"/>
      <c r="B51" s="1" t="s">
        <v>98</v>
      </c>
      <c r="C51" s="2"/>
      <c r="D51" s="2"/>
      <c r="E51" s="1"/>
      <c r="F51" s="1"/>
    </row>
    <row r="52" spans="1:6" ht="14.25">
      <c r="A52" s="1"/>
      <c r="B52" s="1" t="s">
        <v>99</v>
      </c>
      <c r="C52" s="2"/>
      <c r="D52" s="2"/>
      <c r="E52" s="1"/>
      <c r="F52" s="1"/>
    </row>
    <row r="53" spans="1:6" ht="14.25">
      <c r="A53" s="1"/>
      <c r="B53" s="1" t="s">
        <v>100</v>
      </c>
      <c r="C53" s="2"/>
      <c r="D53" s="2"/>
      <c r="E53" s="1"/>
      <c r="F53" s="1"/>
    </row>
  </sheetData>
  <mergeCells count="1">
    <mergeCell ref="B3:F3"/>
  </mergeCells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1"/>
  <sheetViews>
    <sheetView workbookViewId="0" topLeftCell="A55">
      <selection activeCell="A68" sqref="A68:H68"/>
    </sheetView>
  </sheetViews>
  <sheetFormatPr defaultColWidth="9.140625" defaultRowHeight="12.75"/>
  <cols>
    <col min="1" max="1" width="5.7109375" style="1" customWidth="1"/>
    <col min="2" max="2" width="61.8515625" style="1" customWidth="1"/>
    <col min="3" max="3" width="12.7109375" style="1" customWidth="1"/>
    <col min="4" max="5" width="12.28125" style="1" customWidth="1"/>
    <col min="6" max="6" width="1.28515625" style="1" customWidth="1"/>
    <col min="7" max="7" width="12.57421875" style="1" customWidth="1"/>
    <col min="8" max="8" width="12.7109375" style="2" customWidth="1"/>
    <col min="9" max="9" width="12.7109375" style="1" customWidth="1"/>
    <col min="10" max="16384" width="9.140625" style="1" customWidth="1"/>
  </cols>
  <sheetData>
    <row r="1" spans="1:8" ht="18">
      <c r="A1" s="219" t="s">
        <v>41</v>
      </c>
      <c r="B1" s="219"/>
      <c r="C1" s="219"/>
      <c r="D1" s="219"/>
      <c r="E1" s="219"/>
      <c r="F1" s="219"/>
      <c r="G1" s="219"/>
      <c r="H1" s="219"/>
    </row>
    <row r="2" spans="1:8" ht="14.25" customHeight="1">
      <c r="A2" s="17"/>
      <c r="B2" s="18"/>
      <c r="C2" s="18"/>
      <c r="D2" s="18"/>
      <c r="E2" s="18"/>
      <c r="F2" s="18"/>
      <c r="G2" s="18"/>
      <c r="H2" s="18"/>
    </row>
    <row r="3" spans="1:8" ht="18">
      <c r="A3" s="219" t="s">
        <v>33</v>
      </c>
      <c r="B3" s="219"/>
      <c r="C3" s="219"/>
      <c r="D3" s="219"/>
      <c r="E3" s="219"/>
      <c r="F3" s="219"/>
      <c r="G3" s="219"/>
      <c r="H3" s="219"/>
    </row>
    <row r="4" spans="1:8" ht="14.25" customHeight="1">
      <c r="A4" s="17"/>
      <c r="B4" s="17"/>
      <c r="C4" s="17"/>
      <c r="D4" s="17"/>
      <c r="E4" s="17"/>
      <c r="F4" s="17"/>
      <c r="G4" s="17"/>
      <c r="H4" s="17"/>
    </row>
    <row r="5" ht="15" thickBot="1"/>
    <row r="6" spans="2:9" ht="14.25">
      <c r="B6" s="95"/>
      <c r="C6" s="76" t="s">
        <v>0</v>
      </c>
      <c r="D6" s="68" t="s">
        <v>0</v>
      </c>
      <c r="E6" s="77" t="s">
        <v>0</v>
      </c>
      <c r="F6" s="111"/>
      <c r="G6" s="76" t="s">
        <v>1</v>
      </c>
      <c r="H6" s="68" t="s">
        <v>1</v>
      </c>
      <c r="I6" s="77" t="s">
        <v>1</v>
      </c>
    </row>
    <row r="7" spans="2:9" ht="14.25">
      <c r="B7" s="96"/>
      <c r="C7" s="78" t="s">
        <v>71</v>
      </c>
      <c r="D7" s="3" t="s">
        <v>42</v>
      </c>
      <c r="E7" s="47" t="s">
        <v>4</v>
      </c>
      <c r="F7" s="112"/>
      <c r="G7" s="78" t="s">
        <v>73</v>
      </c>
      <c r="H7" s="3" t="s">
        <v>42</v>
      </c>
      <c r="I7" s="47" t="s">
        <v>4</v>
      </c>
    </row>
    <row r="8" spans="2:9" ht="14.25">
      <c r="B8" s="96" t="s">
        <v>3</v>
      </c>
      <c r="C8" s="78" t="s">
        <v>4</v>
      </c>
      <c r="D8" s="3" t="s">
        <v>4</v>
      </c>
      <c r="E8" s="47" t="s">
        <v>72</v>
      </c>
      <c r="F8" s="112"/>
      <c r="G8" s="78" t="s">
        <v>74</v>
      </c>
      <c r="H8" s="3" t="s">
        <v>4</v>
      </c>
      <c r="I8" s="47" t="s">
        <v>72</v>
      </c>
    </row>
    <row r="9" spans="2:9" ht="14.25">
      <c r="B9" s="97"/>
      <c r="C9" s="79" t="s">
        <v>5</v>
      </c>
      <c r="D9" s="42" t="s">
        <v>5</v>
      </c>
      <c r="E9" s="80" t="s">
        <v>5</v>
      </c>
      <c r="F9" s="113"/>
      <c r="G9" s="79" t="s">
        <v>5</v>
      </c>
      <c r="H9" s="42" t="s">
        <v>5</v>
      </c>
      <c r="I9" s="80" t="s">
        <v>5</v>
      </c>
    </row>
    <row r="10" spans="2:9" ht="14.25">
      <c r="B10" s="98" t="s">
        <v>6</v>
      </c>
      <c r="C10" s="51"/>
      <c r="D10" s="21"/>
      <c r="E10" s="81"/>
      <c r="F10" s="114"/>
      <c r="G10" s="121"/>
      <c r="H10" s="6"/>
      <c r="I10" s="81"/>
    </row>
    <row r="11" spans="2:9" ht="14.25">
      <c r="B11" s="98" t="s">
        <v>29</v>
      </c>
      <c r="C11" s="51"/>
      <c r="D11" s="21"/>
      <c r="E11" s="81"/>
      <c r="F11" s="114"/>
      <c r="G11" s="121"/>
      <c r="H11" s="6"/>
      <c r="I11" s="81"/>
    </row>
    <row r="12" spans="2:9" ht="14.25">
      <c r="B12" s="99" t="s">
        <v>47</v>
      </c>
      <c r="C12" s="82">
        <v>-6946</v>
      </c>
      <c r="D12" s="6">
        <v>-7385</v>
      </c>
      <c r="E12" s="83">
        <f>D12-C12</f>
        <v>-439</v>
      </c>
      <c r="F12" s="115"/>
      <c r="G12" s="84">
        <v>-7518</v>
      </c>
      <c r="H12" s="6">
        <f>-2187+-3465+-173</f>
        <v>-5825</v>
      </c>
      <c r="I12" s="83">
        <f>H12-G12</f>
        <v>1693</v>
      </c>
    </row>
    <row r="13" spans="2:9" ht="14.25">
      <c r="B13" s="99" t="s">
        <v>48</v>
      </c>
      <c r="C13" s="82">
        <f>-10557--5129</f>
        <v>-5428</v>
      </c>
      <c r="D13" s="6">
        <f>-10880--5129</f>
        <v>-5751</v>
      </c>
      <c r="E13" s="83">
        <f aca="true" t="shared" si="0" ref="E13:E24">D13-C13</f>
        <v>-323</v>
      </c>
      <c r="F13" s="115"/>
      <c r="G13" s="84">
        <f>-6690--5000</f>
        <v>-1690</v>
      </c>
      <c r="H13" s="6">
        <v>-2401</v>
      </c>
      <c r="I13" s="83">
        <f aca="true" t="shared" si="1" ref="I13:I25">H13-G13</f>
        <v>-711</v>
      </c>
    </row>
    <row r="14" spans="2:9" ht="14.25">
      <c r="B14" s="100" t="s">
        <v>49</v>
      </c>
      <c r="C14" s="84">
        <v>-5129</v>
      </c>
      <c r="D14" s="10">
        <v>-5129</v>
      </c>
      <c r="E14" s="83">
        <f t="shared" si="0"/>
        <v>0</v>
      </c>
      <c r="F14" s="115"/>
      <c r="G14" s="84">
        <v>-5000</v>
      </c>
      <c r="H14" s="10">
        <v>-5000</v>
      </c>
      <c r="I14" s="83">
        <f t="shared" si="1"/>
        <v>0</v>
      </c>
    </row>
    <row r="15" spans="2:9" ht="14.25">
      <c r="B15" s="100" t="s">
        <v>52</v>
      </c>
      <c r="C15" s="84">
        <v>0</v>
      </c>
      <c r="D15" s="10">
        <v>-1247</v>
      </c>
      <c r="E15" s="83">
        <f t="shared" si="0"/>
        <v>-1247</v>
      </c>
      <c r="F15" s="115"/>
      <c r="G15" s="84">
        <v>0</v>
      </c>
      <c r="H15" s="10">
        <v>-1270</v>
      </c>
      <c r="I15" s="83">
        <f t="shared" si="1"/>
        <v>-1270</v>
      </c>
    </row>
    <row r="16" spans="2:9" ht="14.25">
      <c r="B16" s="100" t="s">
        <v>8</v>
      </c>
      <c r="C16" s="84">
        <v>-5658</v>
      </c>
      <c r="D16" s="10">
        <v>-5055</v>
      </c>
      <c r="E16" s="83">
        <f t="shared" si="0"/>
        <v>603</v>
      </c>
      <c r="F16" s="115"/>
      <c r="G16" s="84">
        <v>-500</v>
      </c>
      <c r="H16" s="6">
        <v>-4400</v>
      </c>
      <c r="I16" s="83">
        <f t="shared" si="1"/>
        <v>-3900</v>
      </c>
    </row>
    <row r="17" spans="2:9" ht="14.25">
      <c r="B17" s="99" t="s">
        <v>7</v>
      </c>
      <c r="C17" s="82">
        <f>-2255--2255</f>
        <v>0</v>
      </c>
      <c r="D17" s="6">
        <v>0</v>
      </c>
      <c r="E17" s="83">
        <f t="shared" si="0"/>
        <v>0</v>
      </c>
      <c r="F17" s="115"/>
      <c r="G17" s="84">
        <v>-300</v>
      </c>
      <c r="H17" s="6">
        <v>-300</v>
      </c>
      <c r="I17" s="83">
        <f t="shared" si="1"/>
        <v>0</v>
      </c>
    </row>
    <row r="18" spans="2:9" ht="14.25">
      <c r="B18" s="99" t="s">
        <v>60</v>
      </c>
      <c r="C18" s="82">
        <f>-1600+-1883</f>
        <v>-3483</v>
      </c>
      <c r="D18" s="6">
        <f>-1600+-2019</f>
        <v>-3619</v>
      </c>
      <c r="E18" s="83">
        <f t="shared" si="0"/>
        <v>-136</v>
      </c>
      <c r="F18" s="115"/>
      <c r="G18" s="84"/>
      <c r="H18" s="6">
        <v>-1401</v>
      </c>
      <c r="I18" s="83">
        <f t="shared" si="1"/>
        <v>-1401</v>
      </c>
    </row>
    <row r="19" spans="2:9" ht="14.25">
      <c r="B19" s="100" t="s">
        <v>61</v>
      </c>
      <c r="C19" s="84">
        <v>0</v>
      </c>
      <c r="D19" s="10">
        <v>-200</v>
      </c>
      <c r="E19" s="83">
        <f t="shared" si="0"/>
        <v>-200</v>
      </c>
      <c r="F19" s="115"/>
      <c r="G19" s="84"/>
      <c r="H19" s="6">
        <v>-200</v>
      </c>
      <c r="I19" s="83">
        <f t="shared" si="1"/>
        <v>-200</v>
      </c>
    </row>
    <row r="20" spans="2:9" ht="14.25">
      <c r="B20" s="100" t="s">
        <v>43</v>
      </c>
      <c r="C20" s="84">
        <f>-9515+-2255</f>
        <v>-11770</v>
      </c>
      <c r="D20" s="10">
        <f>-18051+-3632+2006</f>
        <v>-19677</v>
      </c>
      <c r="E20" s="83">
        <f t="shared" si="0"/>
        <v>-7907</v>
      </c>
      <c r="F20" s="115"/>
      <c r="G20" s="84">
        <v>-330</v>
      </c>
      <c r="H20" s="6">
        <v>-6112</v>
      </c>
      <c r="I20" s="83">
        <f t="shared" si="1"/>
        <v>-5782</v>
      </c>
    </row>
    <row r="21" spans="2:9" ht="15" thickBot="1">
      <c r="B21" s="100" t="s">
        <v>64</v>
      </c>
      <c r="C21" s="84">
        <v>-20</v>
      </c>
      <c r="D21" s="10">
        <v>-20</v>
      </c>
      <c r="E21" s="83">
        <f t="shared" si="0"/>
        <v>0</v>
      </c>
      <c r="F21" s="115"/>
      <c r="G21" s="84"/>
      <c r="H21" s="6">
        <v>0</v>
      </c>
      <c r="I21" s="83">
        <f t="shared" si="1"/>
        <v>0</v>
      </c>
    </row>
    <row r="22" spans="2:9" ht="14.25">
      <c r="B22" s="122" t="s">
        <v>44</v>
      </c>
      <c r="C22" s="123">
        <f>-16259--2000--385</f>
        <v>-13874</v>
      </c>
      <c r="D22" s="124">
        <f>-14259--417</f>
        <v>-13842</v>
      </c>
      <c r="E22" s="125">
        <f t="shared" si="0"/>
        <v>32</v>
      </c>
      <c r="F22" s="126"/>
      <c r="G22" s="127">
        <v>-12927</v>
      </c>
      <c r="H22" s="124">
        <f>-14627+1700</f>
        <v>-12927</v>
      </c>
      <c r="I22" s="125">
        <f t="shared" si="1"/>
        <v>0</v>
      </c>
    </row>
    <row r="23" spans="2:9" ht="14.25">
      <c r="B23" s="98" t="s">
        <v>58</v>
      </c>
      <c r="C23" s="82">
        <v>-385</v>
      </c>
      <c r="D23" s="6">
        <f>-180+-50+-187</f>
        <v>-417</v>
      </c>
      <c r="E23" s="83">
        <f t="shared" si="0"/>
        <v>-32</v>
      </c>
      <c r="F23" s="115"/>
      <c r="G23" s="84">
        <v>0</v>
      </c>
      <c r="H23" s="10">
        <v>-150</v>
      </c>
      <c r="I23" s="83">
        <f t="shared" si="1"/>
        <v>-150</v>
      </c>
    </row>
    <row r="24" spans="2:9" ht="15" thickBot="1">
      <c r="B24" s="128" t="s">
        <v>56</v>
      </c>
      <c r="C24" s="129">
        <v>-2000</v>
      </c>
      <c r="D24" s="130">
        <v>0</v>
      </c>
      <c r="E24" s="131">
        <f t="shared" si="0"/>
        <v>2000</v>
      </c>
      <c r="F24" s="132"/>
      <c r="G24" s="129">
        <v>0</v>
      </c>
      <c r="H24" s="133">
        <v>-2000</v>
      </c>
      <c r="I24" s="131">
        <f t="shared" si="1"/>
        <v>-2000</v>
      </c>
    </row>
    <row r="25" spans="2:9" ht="14.25">
      <c r="B25" s="101" t="s">
        <v>75</v>
      </c>
      <c r="C25" s="86">
        <v>0</v>
      </c>
      <c r="D25" s="43">
        <v>0</v>
      </c>
      <c r="E25" s="134">
        <v>0</v>
      </c>
      <c r="F25" s="135"/>
      <c r="G25" s="86">
        <v>-7291</v>
      </c>
      <c r="H25" s="136">
        <v>0</v>
      </c>
      <c r="I25" s="137">
        <f t="shared" si="1"/>
        <v>7291</v>
      </c>
    </row>
    <row r="26" spans="2:9" ht="14.25">
      <c r="B26" s="102" t="s">
        <v>9</v>
      </c>
      <c r="C26" s="87">
        <f>SUM(C12:C25)</f>
        <v>-54693</v>
      </c>
      <c r="D26" s="22">
        <f>SUM(D12:D24)</f>
        <v>-62342</v>
      </c>
      <c r="E26" s="88">
        <f>SUM(E12:E24)</f>
        <v>-7649</v>
      </c>
      <c r="F26" s="116"/>
      <c r="G26" s="87">
        <f>SUM(G12:G25)</f>
        <v>-35556</v>
      </c>
      <c r="H26" s="22">
        <f>SUM(H12:H25)</f>
        <v>-41986</v>
      </c>
      <c r="I26" s="88">
        <f>SUM(I12:I25)</f>
        <v>-6430</v>
      </c>
    </row>
    <row r="27" spans="2:9" ht="14.25">
      <c r="B27" s="98" t="s">
        <v>10</v>
      </c>
      <c r="C27" s="85"/>
      <c r="D27" s="21"/>
      <c r="E27" s="81"/>
      <c r="F27" s="114"/>
      <c r="G27" s="121"/>
      <c r="H27" s="6"/>
      <c r="I27" s="81"/>
    </row>
    <row r="28" spans="2:9" ht="14.25">
      <c r="B28" s="103" t="s">
        <v>11</v>
      </c>
      <c r="C28" s="85"/>
      <c r="D28" s="23"/>
      <c r="E28" s="89"/>
      <c r="F28" s="117"/>
      <c r="G28" s="59"/>
      <c r="H28" s="6"/>
      <c r="I28" s="89"/>
    </row>
    <row r="29" spans="2:9" ht="14.25">
      <c r="B29" s="104" t="s">
        <v>36</v>
      </c>
      <c r="C29" s="84">
        <f>13252-2000</f>
        <v>11252</v>
      </c>
      <c r="D29" s="24">
        <v>15936</v>
      </c>
      <c r="E29" s="83">
        <f>D29-C29</f>
        <v>4684</v>
      </c>
      <c r="F29" s="115"/>
      <c r="G29" s="84">
        <f>9489-2000</f>
        <v>7489</v>
      </c>
      <c r="H29" s="6">
        <v>12186</v>
      </c>
      <c r="I29" s="83">
        <f>H29-G29</f>
        <v>4697</v>
      </c>
    </row>
    <row r="30" spans="2:9" ht="14.25">
      <c r="B30" s="104" t="s">
        <v>57</v>
      </c>
      <c r="C30" s="84">
        <v>2000</v>
      </c>
      <c r="D30" s="24">
        <v>0</v>
      </c>
      <c r="E30" s="83">
        <f>D30-C30</f>
        <v>-2000</v>
      </c>
      <c r="F30" s="115"/>
      <c r="G30" s="84">
        <v>2000</v>
      </c>
      <c r="H30" s="6">
        <v>2000</v>
      </c>
      <c r="I30" s="83">
        <f>H30-G30</f>
        <v>0</v>
      </c>
    </row>
    <row r="31" spans="2:9" ht="14.25">
      <c r="B31" s="105" t="s">
        <v>12</v>
      </c>
      <c r="C31" s="61">
        <f>SUM(C29:C30)</f>
        <v>13252</v>
      </c>
      <c r="D31" s="8">
        <f>SUM(D29:D30)</f>
        <v>15936</v>
      </c>
      <c r="E31" s="58">
        <f>SUM(E29:E30)</f>
        <v>2684</v>
      </c>
      <c r="F31" s="118"/>
      <c r="G31" s="61">
        <f>SUM(G29:G30)</f>
        <v>9489</v>
      </c>
      <c r="H31" s="8">
        <f>SUM(H29:H30)</f>
        <v>14186</v>
      </c>
      <c r="I31" s="58">
        <f>SUM(I29:I30)</f>
        <v>4697</v>
      </c>
    </row>
    <row r="32" spans="2:9" ht="14.25">
      <c r="B32" s="106" t="s">
        <v>13</v>
      </c>
      <c r="C32" s="57"/>
      <c r="D32" s="25"/>
      <c r="E32" s="90"/>
      <c r="F32" s="117"/>
      <c r="G32" s="59"/>
      <c r="H32" s="6"/>
      <c r="I32" s="90"/>
    </row>
    <row r="33" spans="2:9" ht="14.25">
      <c r="B33" s="104" t="s">
        <v>32</v>
      </c>
      <c r="C33" s="84">
        <v>5129</v>
      </c>
      <c r="D33" s="24">
        <v>5129</v>
      </c>
      <c r="E33" s="83">
        <f>D33-C33</f>
        <v>0</v>
      </c>
      <c r="F33" s="115"/>
      <c r="G33" s="84">
        <v>5000</v>
      </c>
      <c r="H33" s="6">
        <v>5000</v>
      </c>
      <c r="I33" s="83">
        <f>H33-G33</f>
        <v>0</v>
      </c>
    </row>
    <row r="34" spans="2:9" ht="14.25">
      <c r="B34" s="104" t="s">
        <v>36</v>
      </c>
      <c r="C34" s="84">
        <f>15841-5129</f>
        <v>10712</v>
      </c>
      <c r="D34" s="24">
        <f>15136-5129</f>
        <v>10007</v>
      </c>
      <c r="E34" s="83">
        <f>D34-C34</f>
        <v>-705</v>
      </c>
      <c r="F34" s="115"/>
      <c r="G34" s="84">
        <f>5220+55</f>
        <v>5275</v>
      </c>
      <c r="H34" s="6">
        <f>650+4570+55+1620-915+515</f>
        <v>6495</v>
      </c>
      <c r="I34" s="83">
        <f>H34-G34</f>
        <v>1220</v>
      </c>
    </row>
    <row r="35" spans="2:9" ht="14.25">
      <c r="B35" s="104" t="s">
        <v>55</v>
      </c>
      <c r="C35" s="84">
        <v>0</v>
      </c>
      <c r="D35" s="24">
        <v>0</v>
      </c>
      <c r="E35" s="83">
        <f>D35-C35</f>
        <v>0</v>
      </c>
      <c r="F35" s="115"/>
      <c r="G35" s="84">
        <v>0</v>
      </c>
      <c r="H35" s="6">
        <v>200</v>
      </c>
      <c r="I35" s="83">
        <f>H35-G35</f>
        <v>200</v>
      </c>
    </row>
    <row r="36" spans="2:9" ht="14.25">
      <c r="B36" s="105" t="s">
        <v>14</v>
      </c>
      <c r="C36" s="61">
        <f>SUM(C33:C35)</f>
        <v>15841</v>
      </c>
      <c r="D36" s="8">
        <f>SUM(D33:D35)</f>
        <v>15136</v>
      </c>
      <c r="E36" s="58">
        <f>SUM(E33:E35)</f>
        <v>-705</v>
      </c>
      <c r="F36" s="118"/>
      <c r="G36" s="61">
        <f>SUM(G33:G35)</f>
        <v>10275</v>
      </c>
      <c r="H36" s="8">
        <f>SUM(H33:H35)</f>
        <v>11695</v>
      </c>
      <c r="I36" s="58">
        <f>SUM(I33:I35)</f>
        <v>1420</v>
      </c>
    </row>
    <row r="37" spans="2:9" ht="14.25">
      <c r="B37" s="106" t="s">
        <v>15</v>
      </c>
      <c r="C37" s="57"/>
      <c r="D37" s="25"/>
      <c r="E37" s="90"/>
      <c r="F37" s="117"/>
      <c r="G37" s="59"/>
      <c r="H37" s="6"/>
      <c r="I37" s="90"/>
    </row>
    <row r="38" spans="2:9" ht="14.25">
      <c r="B38" s="104" t="s">
        <v>36</v>
      </c>
      <c r="C38" s="84">
        <v>1945</v>
      </c>
      <c r="D38" s="24">
        <v>1157</v>
      </c>
      <c r="E38" s="83">
        <f>D38-C38</f>
        <v>-788</v>
      </c>
      <c r="F38" s="115"/>
      <c r="G38" s="84">
        <f>440+1868</f>
        <v>2308</v>
      </c>
      <c r="H38" s="6">
        <f>2073-150-500-17-250</f>
        <v>1156</v>
      </c>
      <c r="I38" s="83">
        <f>H38-G38</f>
        <v>-1152</v>
      </c>
    </row>
    <row r="39" spans="2:9" ht="14.25">
      <c r="B39" s="105" t="s">
        <v>16</v>
      </c>
      <c r="C39" s="63">
        <f>SUM(C38:C38)</f>
        <v>1945</v>
      </c>
      <c r="D39" s="9">
        <f>SUM(D38:D38)</f>
        <v>1157</v>
      </c>
      <c r="E39" s="91">
        <f>SUM(E38:E38)</f>
        <v>-788</v>
      </c>
      <c r="F39" s="118"/>
      <c r="G39" s="63">
        <f>SUM(G38:G38)</f>
        <v>2308</v>
      </c>
      <c r="H39" s="9">
        <f>SUM(H38:H38)</f>
        <v>1156</v>
      </c>
      <c r="I39" s="91">
        <f>SUM(I38:I38)</f>
        <v>-1152</v>
      </c>
    </row>
    <row r="40" spans="2:9" ht="14.25">
      <c r="B40" s="106" t="s">
        <v>45</v>
      </c>
      <c r="C40" s="57"/>
      <c r="D40" s="25"/>
      <c r="E40" s="90"/>
      <c r="F40" s="117"/>
      <c r="G40" s="59"/>
      <c r="H40" s="6"/>
      <c r="I40" s="90"/>
    </row>
    <row r="41" spans="2:9" ht="14.25">
      <c r="B41" s="104" t="s">
        <v>28</v>
      </c>
      <c r="C41" s="84">
        <v>5000</v>
      </c>
      <c r="D41" s="24">
        <v>5000</v>
      </c>
      <c r="E41" s="83">
        <f>D41-C41</f>
        <v>0</v>
      </c>
      <c r="F41" s="115"/>
      <c r="G41" s="84">
        <v>5300</v>
      </c>
      <c r="H41" s="6">
        <f>5000+350</f>
        <v>5350</v>
      </c>
      <c r="I41" s="83">
        <f>H41-G41</f>
        <v>50</v>
      </c>
    </row>
    <row r="42" spans="2:9" ht="14.25">
      <c r="B42" s="104" t="s">
        <v>17</v>
      </c>
      <c r="C42" s="84">
        <v>3969</v>
      </c>
      <c r="D42" s="24">
        <v>3969</v>
      </c>
      <c r="E42" s="83">
        <f>D42-C42</f>
        <v>0</v>
      </c>
      <c r="F42" s="115"/>
      <c r="G42" s="84">
        <v>3969</v>
      </c>
      <c r="H42" s="6">
        <v>3969</v>
      </c>
      <c r="I42" s="83">
        <f>H42-G42</f>
        <v>0</v>
      </c>
    </row>
    <row r="43" spans="2:9" ht="14.25">
      <c r="B43" s="104" t="s">
        <v>65</v>
      </c>
      <c r="C43" s="84">
        <f>221+37</f>
        <v>258</v>
      </c>
      <c r="D43" s="24">
        <v>221</v>
      </c>
      <c r="E43" s="83">
        <f>D43-C43</f>
        <v>-37</v>
      </c>
      <c r="F43" s="115"/>
      <c r="G43" s="84">
        <v>0</v>
      </c>
      <c r="H43" s="6">
        <v>0</v>
      </c>
      <c r="I43" s="83">
        <f>H43-G43</f>
        <v>0</v>
      </c>
    </row>
    <row r="44" spans="2:9" ht="14.25">
      <c r="B44" s="104" t="s">
        <v>36</v>
      </c>
      <c r="C44" s="84">
        <f>1850+247+300</f>
        <v>2397</v>
      </c>
      <c r="D44" s="24">
        <f>1850+266+300</f>
        <v>2416</v>
      </c>
      <c r="E44" s="83">
        <f>D44-C44</f>
        <v>19</v>
      </c>
      <c r="F44" s="115"/>
      <c r="G44" s="84">
        <v>800</v>
      </c>
      <c r="H44" s="6">
        <f>500+300</f>
        <v>800</v>
      </c>
      <c r="I44" s="83">
        <f>H44-G44</f>
        <v>0</v>
      </c>
    </row>
    <row r="45" spans="2:9" ht="14.25">
      <c r="B45" s="105" t="s">
        <v>19</v>
      </c>
      <c r="C45" s="61">
        <f>SUM(C41:C44)</f>
        <v>11624</v>
      </c>
      <c r="D45" s="8">
        <f>SUM(D41:D44)</f>
        <v>11606</v>
      </c>
      <c r="E45" s="58">
        <f>SUM(E41:E44)</f>
        <v>-18</v>
      </c>
      <c r="F45" s="118"/>
      <c r="G45" s="61">
        <f>SUM(G41:G44)</f>
        <v>10069</v>
      </c>
      <c r="H45" s="8">
        <f>SUM(H41:H44)</f>
        <v>10119</v>
      </c>
      <c r="I45" s="58">
        <f>SUM(I41:I44)</f>
        <v>50</v>
      </c>
    </row>
    <row r="46" spans="2:9" ht="14.25">
      <c r="B46" s="106" t="s">
        <v>20</v>
      </c>
      <c r="C46" s="57"/>
      <c r="D46" s="25"/>
      <c r="E46" s="90"/>
      <c r="F46" s="117"/>
      <c r="G46" s="59"/>
      <c r="H46" s="10"/>
      <c r="I46" s="90"/>
    </row>
    <row r="47" spans="2:9" ht="14.25">
      <c r="B47" s="104" t="s">
        <v>36</v>
      </c>
      <c r="C47" s="84">
        <v>4627</v>
      </c>
      <c r="D47" s="24">
        <v>4071</v>
      </c>
      <c r="E47" s="83">
        <f>D47-C47</f>
        <v>-556</v>
      </c>
      <c r="F47" s="115"/>
      <c r="G47" s="84">
        <f>690</f>
        <v>690</v>
      </c>
      <c r="H47" s="6">
        <f>1172-62</f>
        <v>1110</v>
      </c>
      <c r="I47" s="83">
        <f>H47-G47</f>
        <v>420</v>
      </c>
    </row>
    <row r="48" spans="2:9" ht="14.25">
      <c r="B48" s="104" t="s">
        <v>59</v>
      </c>
      <c r="C48" s="84">
        <v>0</v>
      </c>
      <c r="D48" s="24">
        <v>0</v>
      </c>
      <c r="E48" s="83">
        <f>D48-C48</f>
        <v>0</v>
      </c>
      <c r="F48" s="115"/>
      <c r="G48" s="84">
        <v>0</v>
      </c>
      <c r="H48" s="10">
        <v>150</v>
      </c>
      <c r="I48" s="83">
        <f>H48-G48</f>
        <v>150</v>
      </c>
    </row>
    <row r="49" spans="2:9" ht="14.25">
      <c r="B49" s="105" t="s">
        <v>21</v>
      </c>
      <c r="C49" s="61">
        <f>SUM(C47:C48)</f>
        <v>4627</v>
      </c>
      <c r="D49" s="8">
        <f>SUM(D47:D48)</f>
        <v>4071</v>
      </c>
      <c r="E49" s="58">
        <f>SUM(E47:E48)</f>
        <v>-556</v>
      </c>
      <c r="F49" s="118"/>
      <c r="G49" s="61">
        <f>SUM(G47:G48)</f>
        <v>690</v>
      </c>
      <c r="H49" s="8">
        <f>SUM(H47:H48)</f>
        <v>1260</v>
      </c>
      <c r="I49" s="58">
        <f>SUM(I47:I48)</f>
        <v>570</v>
      </c>
    </row>
    <row r="50" spans="2:9" ht="14.25">
      <c r="B50" s="107" t="s">
        <v>22</v>
      </c>
      <c r="C50" s="61">
        <f>C49+C45+C39+C36+C31</f>
        <v>47289</v>
      </c>
      <c r="D50" s="8">
        <f>D49+D45+D39+D36+D31</f>
        <v>47906</v>
      </c>
      <c r="E50" s="58">
        <f>E49+E45+E39+E36+E31</f>
        <v>617</v>
      </c>
      <c r="F50" s="118"/>
      <c r="G50" s="61">
        <f>G49+G45+G39+G36+G31</f>
        <v>32831</v>
      </c>
      <c r="H50" s="8">
        <f>H49+H45+H39+H36+H31</f>
        <v>38416</v>
      </c>
      <c r="I50" s="58">
        <f>I49+I45+I39+I36+I31</f>
        <v>5585</v>
      </c>
    </row>
    <row r="51" spans="2:9" ht="14.25">
      <c r="B51" s="108" t="s">
        <v>23</v>
      </c>
      <c r="C51" s="92"/>
      <c r="D51" s="27"/>
      <c r="E51" s="93"/>
      <c r="F51" s="119"/>
      <c r="G51" s="62"/>
      <c r="H51" s="41"/>
      <c r="I51" s="93"/>
    </row>
    <row r="52" spans="2:9" ht="14.25">
      <c r="B52" s="104" t="s">
        <v>24</v>
      </c>
      <c r="C52" s="84">
        <v>300</v>
      </c>
      <c r="D52" s="24">
        <v>300</v>
      </c>
      <c r="E52" s="83">
        <f aca="true" t="shared" si="2" ref="E52:E61">D52-C52</f>
        <v>0</v>
      </c>
      <c r="F52" s="115"/>
      <c r="G52" s="84">
        <v>300</v>
      </c>
      <c r="H52" s="6">
        <v>300</v>
      </c>
      <c r="I52" s="83">
        <f aca="true" t="shared" si="3" ref="I52:I61">H52-G52</f>
        <v>0</v>
      </c>
    </row>
    <row r="53" spans="2:9" ht="14.25">
      <c r="B53" s="104" t="s">
        <v>66</v>
      </c>
      <c r="C53" s="84">
        <v>850</v>
      </c>
      <c r="D53" s="24">
        <v>850</v>
      </c>
      <c r="E53" s="83">
        <f t="shared" si="2"/>
        <v>0</v>
      </c>
      <c r="F53" s="115"/>
      <c r="G53" s="84">
        <v>0</v>
      </c>
      <c r="H53" s="6">
        <v>0</v>
      </c>
      <c r="I53" s="83">
        <f t="shared" si="3"/>
        <v>0</v>
      </c>
    </row>
    <row r="54" spans="2:9" ht="14.25">
      <c r="B54" s="104" t="s">
        <v>25</v>
      </c>
      <c r="C54" s="84">
        <v>659</v>
      </c>
      <c r="D54" s="24">
        <v>659</v>
      </c>
      <c r="E54" s="83">
        <f t="shared" si="2"/>
        <v>0</v>
      </c>
      <c r="F54" s="115"/>
      <c r="G54" s="84">
        <v>659</v>
      </c>
      <c r="H54" s="6">
        <v>659</v>
      </c>
      <c r="I54" s="83">
        <f t="shared" si="3"/>
        <v>0</v>
      </c>
    </row>
    <row r="55" spans="2:9" ht="14.25">
      <c r="B55" s="104" t="s">
        <v>67</v>
      </c>
      <c r="C55" s="84">
        <v>140</v>
      </c>
      <c r="D55" s="24">
        <v>140</v>
      </c>
      <c r="E55" s="83">
        <f t="shared" si="2"/>
        <v>0</v>
      </c>
      <c r="F55" s="115"/>
      <c r="G55" s="84">
        <v>0</v>
      </c>
      <c r="H55" s="6">
        <v>0</v>
      </c>
      <c r="I55" s="83">
        <f t="shared" si="3"/>
        <v>0</v>
      </c>
    </row>
    <row r="56" spans="2:9" ht="15" thickBot="1">
      <c r="B56" s="104" t="s">
        <v>68</v>
      </c>
      <c r="C56" s="84">
        <v>42</v>
      </c>
      <c r="D56" s="24">
        <v>42</v>
      </c>
      <c r="E56" s="83">
        <f t="shared" si="2"/>
        <v>0</v>
      </c>
      <c r="F56" s="115"/>
      <c r="G56" s="84">
        <v>0</v>
      </c>
      <c r="H56" s="6">
        <v>0</v>
      </c>
      <c r="I56" s="83">
        <f t="shared" si="3"/>
        <v>0</v>
      </c>
    </row>
    <row r="57" spans="2:15" ht="15" thickBot="1">
      <c r="B57" s="104" t="s">
        <v>69</v>
      </c>
      <c r="C57" s="84">
        <v>250</v>
      </c>
      <c r="D57" s="24">
        <v>250</v>
      </c>
      <c r="E57" s="83">
        <f t="shared" si="2"/>
        <v>0</v>
      </c>
      <c r="F57" s="115"/>
      <c r="G57" s="84">
        <v>0</v>
      </c>
      <c r="H57" s="6">
        <v>0</v>
      </c>
      <c r="I57" s="83">
        <f t="shared" si="3"/>
        <v>0</v>
      </c>
      <c r="O57" s="138"/>
    </row>
    <row r="58" spans="2:9" ht="14.25">
      <c r="B58" s="104" t="s">
        <v>70</v>
      </c>
      <c r="C58" s="84">
        <v>700</v>
      </c>
      <c r="D58" s="24">
        <v>700</v>
      </c>
      <c r="E58" s="83">
        <f t="shared" si="2"/>
        <v>0</v>
      </c>
      <c r="F58" s="115"/>
      <c r="G58" s="84">
        <v>0</v>
      </c>
      <c r="H58" s="6">
        <v>0</v>
      </c>
      <c r="I58" s="83">
        <f t="shared" si="3"/>
        <v>0</v>
      </c>
    </row>
    <row r="59" spans="2:9" ht="14.25">
      <c r="B59" s="104" t="s">
        <v>38</v>
      </c>
      <c r="C59" s="84">
        <f>708+3042+1400-1017</f>
        <v>4133</v>
      </c>
      <c r="D59" s="24">
        <f>708+4292+1400-1017</f>
        <v>5383</v>
      </c>
      <c r="E59" s="83">
        <f t="shared" si="2"/>
        <v>1250</v>
      </c>
      <c r="F59" s="115"/>
      <c r="G59" s="84">
        <v>766</v>
      </c>
      <c r="H59" s="6">
        <v>766</v>
      </c>
      <c r="I59" s="83">
        <f t="shared" si="3"/>
        <v>0</v>
      </c>
    </row>
    <row r="60" spans="2:9" ht="14.25">
      <c r="B60" s="104" t="s">
        <v>62</v>
      </c>
      <c r="C60" s="84">
        <v>0</v>
      </c>
      <c r="D60" s="24">
        <v>0</v>
      </c>
      <c r="E60" s="83">
        <f t="shared" si="2"/>
        <v>0</v>
      </c>
      <c r="F60" s="115"/>
      <c r="G60" s="84">
        <v>0</v>
      </c>
      <c r="H60" s="6">
        <v>80</v>
      </c>
      <c r="I60" s="83">
        <f t="shared" si="3"/>
        <v>80</v>
      </c>
    </row>
    <row r="61" spans="2:9" ht="14.25">
      <c r="B61" s="109" t="s">
        <v>46</v>
      </c>
      <c r="C61" s="84">
        <v>0</v>
      </c>
      <c r="D61" s="24">
        <v>0</v>
      </c>
      <c r="E61" s="83">
        <f t="shared" si="2"/>
        <v>0</v>
      </c>
      <c r="F61" s="115"/>
      <c r="G61" s="84">
        <v>1000</v>
      </c>
      <c r="H61" s="6">
        <v>1000</v>
      </c>
      <c r="I61" s="83">
        <f t="shared" si="3"/>
        <v>0</v>
      </c>
    </row>
    <row r="62" spans="2:9" ht="14.25">
      <c r="B62" s="102" t="s">
        <v>35</v>
      </c>
      <c r="C62" s="63">
        <f>SUM(C52:C61)</f>
        <v>7074</v>
      </c>
      <c r="D62" s="9">
        <f>SUM(D52:D61)</f>
        <v>8324</v>
      </c>
      <c r="E62" s="91">
        <f>SUM(E52:E61)</f>
        <v>1250</v>
      </c>
      <c r="F62" s="118"/>
      <c r="G62" s="63">
        <f>SUM(G52:G61)</f>
        <v>2725</v>
      </c>
      <c r="H62" s="9">
        <f>SUM(H52:H61)</f>
        <v>2805</v>
      </c>
      <c r="I62" s="91">
        <f>SUM(I52:I61)</f>
        <v>80</v>
      </c>
    </row>
    <row r="63" spans="2:9" ht="14.25">
      <c r="B63" s="110" t="s">
        <v>26</v>
      </c>
      <c r="C63" s="74">
        <f>C62+C50</f>
        <v>54363</v>
      </c>
      <c r="D63" s="75">
        <f>D62+D50</f>
        <v>56230</v>
      </c>
      <c r="E63" s="94">
        <f>E62+E50</f>
        <v>1867</v>
      </c>
      <c r="F63" s="120"/>
      <c r="G63" s="74">
        <f>G62+G50</f>
        <v>35556</v>
      </c>
      <c r="H63" s="75">
        <f>H62+H50</f>
        <v>41221</v>
      </c>
      <c r="I63" s="94">
        <f>I62+I50</f>
        <v>5665</v>
      </c>
    </row>
    <row r="64" spans="2:9" ht="15" thickBot="1">
      <c r="B64" s="139" t="s">
        <v>27</v>
      </c>
      <c r="C64" s="65">
        <f>C63+C26</f>
        <v>-330</v>
      </c>
      <c r="D64" s="66">
        <f>D63+D26</f>
        <v>-6112</v>
      </c>
      <c r="E64" s="140">
        <f>E63+E26</f>
        <v>-5782</v>
      </c>
      <c r="F64" s="141"/>
      <c r="G64" s="65">
        <f>G63+G26</f>
        <v>0</v>
      </c>
      <c r="H64" s="67">
        <f>H63+H26</f>
        <v>-765</v>
      </c>
      <c r="I64" s="140">
        <f>I63+I26</f>
        <v>-765</v>
      </c>
    </row>
    <row r="65" spans="2:8" ht="14.25">
      <c r="B65" s="13"/>
      <c r="C65" s="13"/>
      <c r="D65" s="13"/>
      <c r="E65" s="13"/>
      <c r="F65" s="13"/>
      <c r="G65" s="13"/>
      <c r="H65" s="13"/>
    </row>
    <row r="66" spans="2:8" ht="14.25">
      <c r="B66" s="13"/>
      <c r="C66" s="13"/>
      <c r="D66" s="13"/>
      <c r="E66" s="13"/>
      <c r="F66" s="13"/>
      <c r="G66" s="13"/>
      <c r="H66" s="13"/>
    </row>
    <row r="67" spans="1:8" ht="14.25">
      <c r="A67"/>
      <c r="B67"/>
      <c r="C67"/>
      <c r="D67"/>
      <c r="E67"/>
      <c r="F67"/>
      <c r="G67"/>
      <c r="H67"/>
    </row>
    <row r="68" spans="1:8" ht="18">
      <c r="A68" s="219" t="s">
        <v>41</v>
      </c>
      <c r="B68" s="219"/>
      <c r="C68" s="219"/>
      <c r="D68" s="219"/>
      <c r="E68" s="219"/>
      <c r="F68" s="219"/>
      <c r="G68" s="219"/>
      <c r="H68" s="219"/>
    </row>
    <row r="69" spans="1:8" ht="14.25">
      <c r="A69"/>
      <c r="B69"/>
      <c r="C69"/>
      <c r="D69"/>
      <c r="E69"/>
      <c r="F69"/>
      <c r="G69"/>
      <c r="H69"/>
    </row>
    <row r="70" spans="1:8" ht="18">
      <c r="A70" s="219" t="s">
        <v>34</v>
      </c>
      <c r="B70" s="219"/>
      <c r="C70" s="219"/>
      <c r="D70" s="219"/>
      <c r="E70" s="219"/>
      <c r="F70" s="219"/>
      <c r="G70" s="219"/>
      <c r="H70" s="219"/>
    </row>
    <row r="71" ht="15" thickBot="1"/>
    <row r="72" spans="2:9" ht="14.25">
      <c r="B72" s="44"/>
      <c r="C72" s="76" t="s">
        <v>0</v>
      </c>
      <c r="D72" s="45" t="s">
        <v>0</v>
      </c>
      <c r="E72" s="77" t="s">
        <v>0</v>
      </c>
      <c r="F72" s="111"/>
      <c r="G72" s="76" t="s">
        <v>1</v>
      </c>
      <c r="H72" s="68" t="s">
        <v>1</v>
      </c>
      <c r="I72" s="77" t="s">
        <v>1</v>
      </c>
    </row>
    <row r="73" spans="2:9" ht="14.25">
      <c r="B73" s="46" t="s">
        <v>3</v>
      </c>
      <c r="C73" s="78" t="s">
        <v>71</v>
      </c>
      <c r="D73" s="4" t="s">
        <v>42</v>
      </c>
      <c r="E73" s="47" t="s">
        <v>4</v>
      </c>
      <c r="F73" s="112"/>
      <c r="G73" s="78" t="s">
        <v>73</v>
      </c>
      <c r="H73" s="3" t="s">
        <v>42</v>
      </c>
      <c r="I73" s="47" t="s">
        <v>4</v>
      </c>
    </row>
    <row r="74" spans="2:9" ht="14.25">
      <c r="B74" s="46"/>
      <c r="C74" s="78" t="s">
        <v>4</v>
      </c>
      <c r="D74" s="4" t="s">
        <v>4</v>
      </c>
      <c r="E74" s="47" t="s">
        <v>72</v>
      </c>
      <c r="F74" s="112"/>
      <c r="G74" s="78" t="s">
        <v>74</v>
      </c>
      <c r="H74" s="3" t="s">
        <v>4</v>
      </c>
      <c r="I74" s="47" t="s">
        <v>72</v>
      </c>
    </row>
    <row r="75" spans="2:9" ht="14.25">
      <c r="B75" s="49"/>
      <c r="C75" s="79" t="s">
        <v>5</v>
      </c>
      <c r="D75" s="5" t="s">
        <v>5</v>
      </c>
      <c r="E75" s="80" t="s">
        <v>5</v>
      </c>
      <c r="F75" s="113"/>
      <c r="G75" s="79"/>
      <c r="H75" s="5" t="s">
        <v>5</v>
      </c>
      <c r="I75" s="145"/>
    </row>
    <row r="76" spans="2:9" ht="14.25">
      <c r="B76" s="51" t="s">
        <v>39</v>
      </c>
      <c r="C76" s="38"/>
      <c r="D76" s="38"/>
      <c r="E76" s="38"/>
      <c r="F76" s="114"/>
      <c r="G76" s="121"/>
      <c r="H76" s="19"/>
      <c r="I76" s="73"/>
    </row>
    <row r="77" spans="2:9" ht="14.25">
      <c r="B77" s="51" t="s">
        <v>30</v>
      </c>
      <c r="C77" s="38"/>
      <c r="D77" s="38"/>
      <c r="E77" s="38"/>
      <c r="F77" s="114"/>
      <c r="G77" s="121"/>
      <c r="H77" s="7"/>
      <c r="I77" s="73"/>
    </row>
    <row r="78" spans="2:9" ht="14.25">
      <c r="B78" s="53" t="s">
        <v>47</v>
      </c>
      <c r="C78" s="7">
        <v>-5264</v>
      </c>
      <c r="D78" s="7">
        <v>-5264</v>
      </c>
      <c r="E78" s="83">
        <f>D78-C78</f>
        <v>0</v>
      </c>
      <c r="F78" s="115"/>
      <c r="G78" s="7">
        <v>-5264</v>
      </c>
      <c r="H78" s="7">
        <v>-6224</v>
      </c>
      <c r="I78" s="83">
        <f>H78-G78</f>
        <v>-960</v>
      </c>
    </row>
    <row r="79" spans="2:9" ht="14.25">
      <c r="B79" s="53" t="s">
        <v>50</v>
      </c>
      <c r="C79" s="7">
        <v>-22500</v>
      </c>
      <c r="D79" s="7">
        <v>-22500</v>
      </c>
      <c r="E79" s="83">
        <f>D79-C79</f>
        <v>0</v>
      </c>
      <c r="F79" s="115"/>
      <c r="G79" s="7">
        <v>-11500</v>
      </c>
      <c r="H79" s="7">
        <v>-11250</v>
      </c>
      <c r="I79" s="83">
        <f>H79-G79</f>
        <v>250</v>
      </c>
    </row>
    <row r="80" spans="2:9" ht="14.25">
      <c r="B80" s="53" t="s">
        <v>51</v>
      </c>
      <c r="C80" s="7">
        <v>0</v>
      </c>
      <c r="D80" s="7">
        <v>0</v>
      </c>
      <c r="E80" s="83">
        <f>D80-C80</f>
        <v>0</v>
      </c>
      <c r="F80" s="115"/>
      <c r="G80" s="7">
        <v>0</v>
      </c>
      <c r="H80" s="7">
        <v>-8997</v>
      </c>
      <c r="I80" s="83">
        <f>H80-G80</f>
        <v>-8997</v>
      </c>
    </row>
    <row r="81" spans="2:9" ht="14.25">
      <c r="B81" s="53" t="s">
        <v>54</v>
      </c>
      <c r="C81" s="7">
        <v>0</v>
      </c>
      <c r="D81" s="7">
        <v>0</v>
      </c>
      <c r="E81" s="83">
        <f>D81-C81</f>
        <v>0</v>
      </c>
      <c r="F81" s="115"/>
      <c r="G81" s="84">
        <v>0</v>
      </c>
      <c r="H81" s="7">
        <v>-14000</v>
      </c>
      <c r="I81" s="83">
        <f>H81-G81</f>
        <v>-14000</v>
      </c>
    </row>
    <row r="82" spans="2:9" ht="14.25">
      <c r="B82" s="51" t="s">
        <v>31</v>
      </c>
      <c r="C82" s="7">
        <v>0</v>
      </c>
      <c r="D82" s="7">
        <v>0</v>
      </c>
      <c r="E82" s="83">
        <f>D82-C82</f>
        <v>0</v>
      </c>
      <c r="F82" s="115"/>
      <c r="G82" s="84">
        <v>0</v>
      </c>
      <c r="H82" s="7">
        <v>0</v>
      </c>
      <c r="I82" s="83">
        <f>H82-G82</f>
        <v>0</v>
      </c>
    </row>
    <row r="83" spans="2:9" ht="14.25">
      <c r="B83" s="63" t="s">
        <v>9</v>
      </c>
      <c r="C83" s="28">
        <f>SUM(C78:C82)</f>
        <v>-27764</v>
      </c>
      <c r="D83" s="28">
        <f>SUM(D78:D82)</f>
        <v>-27764</v>
      </c>
      <c r="E83" s="28">
        <f>SUM(E78:E82)</f>
        <v>0</v>
      </c>
      <c r="F83" s="142"/>
      <c r="G83" s="144">
        <f>SUM(G78:G82)</f>
        <v>-16764</v>
      </c>
      <c r="H83" s="28">
        <f>SUM(H78:H82)</f>
        <v>-40471</v>
      </c>
      <c r="I83" s="70">
        <f>SUM(I78:I82)</f>
        <v>-23707</v>
      </c>
    </row>
    <row r="84" spans="2:9" ht="14.25">
      <c r="B84" s="51" t="s">
        <v>10</v>
      </c>
      <c r="C84" s="38"/>
      <c r="D84" s="38"/>
      <c r="E84" s="38"/>
      <c r="F84" s="114"/>
      <c r="G84" s="121"/>
      <c r="H84" s="7"/>
      <c r="I84" s="73"/>
    </row>
    <row r="85" spans="2:9" ht="14.25">
      <c r="B85" s="55" t="s">
        <v>34</v>
      </c>
      <c r="C85" s="39"/>
      <c r="D85" s="39"/>
      <c r="E85" s="39"/>
      <c r="F85" s="117"/>
      <c r="G85" s="59"/>
      <c r="H85" s="7"/>
      <c r="I85" s="73"/>
    </row>
    <row r="86" spans="2:9" ht="14.25">
      <c r="B86" s="71" t="s">
        <v>18</v>
      </c>
      <c r="C86" s="40">
        <v>27764</v>
      </c>
      <c r="D86" s="40">
        <v>27764</v>
      </c>
      <c r="E86" s="83">
        <f>D86-C86</f>
        <v>0</v>
      </c>
      <c r="F86" s="143"/>
      <c r="G86" s="7">
        <f>5264+11500</f>
        <v>16764</v>
      </c>
      <c r="H86" s="7">
        <f>26471+14000</f>
        <v>40471</v>
      </c>
      <c r="I86" s="83">
        <f>H86-G86</f>
        <v>23707</v>
      </c>
    </row>
    <row r="87" spans="2:9" ht="14.25">
      <c r="B87" s="71" t="s">
        <v>53</v>
      </c>
      <c r="C87" s="40">
        <v>0</v>
      </c>
      <c r="D87" s="40">
        <v>0</v>
      </c>
      <c r="E87" s="83">
        <f>D87-C87</f>
        <v>0</v>
      </c>
      <c r="F87" s="143"/>
      <c r="G87" s="56"/>
      <c r="H87" s="7">
        <v>0</v>
      </c>
      <c r="I87" s="83">
        <f>H87-G87</f>
        <v>0</v>
      </c>
    </row>
    <row r="88" spans="2:9" ht="14.25">
      <c r="B88" s="63" t="s">
        <v>40</v>
      </c>
      <c r="C88" s="16">
        <f>SUM(C86:C87)</f>
        <v>27764</v>
      </c>
      <c r="D88" s="16">
        <f>SUM(D86:D87)</f>
        <v>27764</v>
      </c>
      <c r="E88" s="16">
        <f>SUM(E86:E87)</f>
        <v>0</v>
      </c>
      <c r="F88" s="118"/>
      <c r="G88" s="61">
        <f>SUM(G86:G87)</f>
        <v>16764</v>
      </c>
      <c r="H88" s="16">
        <f>SUM(H86:H87)</f>
        <v>40471</v>
      </c>
      <c r="I88" s="60">
        <f>SUM(I86:I87)</f>
        <v>23707</v>
      </c>
    </row>
    <row r="89" spans="2:9" ht="15" thickBot="1">
      <c r="B89" s="65" t="s">
        <v>27</v>
      </c>
      <c r="C89" s="66">
        <f>C88+C83</f>
        <v>0</v>
      </c>
      <c r="D89" s="66">
        <f>D88+D83</f>
        <v>0</v>
      </c>
      <c r="E89" s="66">
        <f>E88+E83</f>
        <v>0</v>
      </c>
      <c r="F89" s="141"/>
      <c r="G89" s="65">
        <f>G88+G83</f>
        <v>0</v>
      </c>
      <c r="H89" s="66">
        <f>H88+H83</f>
        <v>0</v>
      </c>
      <c r="I89" s="140">
        <f>I88+I83</f>
        <v>0</v>
      </c>
    </row>
    <row r="91" spans="2:8" ht="14.25" customHeight="1">
      <c r="B91" s="12"/>
      <c r="C91" s="12"/>
      <c r="D91" s="12"/>
      <c r="E91" s="12"/>
      <c r="F91" s="12"/>
      <c r="G91" s="12"/>
      <c r="H91" s="13"/>
    </row>
    <row r="92" spans="1:8" ht="29.25" customHeight="1">
      <c r="A92" s="30"/>
      <c r="B92" s="218"/>
      <c r="C92" s="218"/>
      <c r="D92" s="218"/>
      <c r="E92" s="218"/>
      <c r="F92" s="218"/>
      <c r="G92" s="218"/>
      <c r="H92" s="218"/>
    </row>
    <row r="93" spans="2:8" ht="14.25">
      <c r="B93" s="12"/>
      <c r="C93" s="12"/>
      <c r="D93" s="12"/>
      <c r="E93" s="12"/>
      <c r="F93" s="12"/>
      <c r="G93" s="12"/>
      <c r="H93" s="13"/>
    </row>
    <row r="94" spans="2:8" ht="14.25">
      <c r="B94" s="12"/>
      <c r="C94" s="12"/>
      <c r="D94" s="12"/>
      <c r="E94" s="12"/>
      <c r="F94" s="12"/>
      <c r="G94" s="12"/>
      <c r="H94" s="13"/>
    </row>
    <row r="95" spans="1:8" ht="14.25" customHeight="1">
      <c r="A95" s="31"/>
      <c r="B95" s="32"/>
      <c r="C95" s="32"/>
      <c r="D95" s="32"/>
      <c r="E95" s="32"/>
      <c r="F95" s="32"/>
      <c r="G95" s="32"/>
      <c r="H95" s="32"/>
    </row>
    <row r="96" ht="30" customHeight="1">
      <c r="H96" s="1"/>
    </row>
    <row r="97" spans="8:10" ht="14.25">
      <c r="H97" s="1"/>
      <c r="I97"/>
      <c r="J97"/>
    </row>
    <row r="98" spans="8:10" ht="14.25">
      <c r="H98" s="1"/>
      <c r="I98" s="33"/>
      <c r="J98"/>
    </row>
    <row r="99" spans="8:10" ht="14.25">
      <c r="H99" s="1"/>
      <c r="I99" s="34"/>
      <c r="J99"/>
    </row>
    <row r="100" spans="8:10" ht="14.25">
      <c r="H100" s="1"/>
      <c r="I100" s="20"/>
      <c r="J100"/>
    </row>
    <row r="101" spans="8:10" ht="14.25">
      <c r="H101" s="1"/>
      <c r="I101" s="20"/>
      <c r="J101"/>
    </row>
    <row r="102" spans="8:10" ht="14.25">
      <c r="H102" s="1"/>
      <c r="I102" s="20"/>
      <c r="J102"/>
    </row>
    <row r="103" spans="8:10" ht="14.25">
      <c r="H103" s="1"/>
      <c r="I103" s="20"/>
      <c r="J103"/>
    </row>
    <row r="104" spans="8:10" ht="14.25">
      <c r="H104" s="1"/>
      <c r="I104" s="35"/>
      <c r="J104"/>
    </row>
    <row r="105" spans="8:10" ht="14.25">
      <c r="H105" s="1"/>
      <c r="I105" s="35"/>
      <c r="J105"/>
    </row>
    <row r="106" spans="8:10" ht="14.25">
      <c r="H106" s="1"/>
      <c r="I106" s="35"/>
      <c r="J106"/>
    </row>
    <row r="107" spans="8:10" ht="14.25">
      <c r="H107" s="1"/>
      <c r="I107" s="35"/>
      <c r="J107"/>
    </row>
    <row r="108" spans="8:10" ht="14.25">
      <c r="H108" s="1"/>
      <c r="I108" s="35"/>
      <c r="J108"/>
    </row>
    <row r="109" spans="8:10" ht="14.25">
      <c r="H109" s="1"/>
      <c r="I109" s="35"/>
      <c r="J109"/>
    </row>
    <row r="110" spans="8:10" ht="14.25">
      <c r="H110" s="1"/>
      <c r="I110" s="35"/>
      <c r="J110"/>
    </row>
    <row r="111" spans="8:10" ht="14.25">
      <c r="H111" s="1"/>
      <c r="I111" s="35"/>
      <c r="J111"/>
    </row>
    <row r="112" spans="8:10" ht="14.25">
      <c r="H112" s="1"/>
      <c r="I112" s="35"/>
      <c r="J112"/>
    </row>
    <row r="113" spans="8:10" ht="14.25">
      <c r="H113" s="1"/>
      <c r="I113" s="35"/>
      <c r="J113"/>
    </row>
    <row r="114" spans="8:10" ht="14.25">
      <c r="H114" s="1"/>
      <c r="I114" s="35"/>
      <c r="J114"/>
    </row>
    <row r="115" spans="8:10" ht="14.25">
      <c r="H115" s="1"/>
      <c r="I115" s="35"/>
      <c r="J115"/>
    </row>
    <row r="116" spans="8:10" ht="14.25">
      <c r="H116" s="1"/>
      <c r="I116" s="36"/>
      <c r="J116"/>
    </row>
    <row r="117" spans="8:10" ht="14.25">
      <c r="H117" s="1"/>
      <c r="I117" s="20"/>
      <c r="J117"/>
    </row>
    <row r="118" spans="8:10" ht="14.25">
      <c r="H118" s="1"/>
      <c r="I118" s="20"/>
      <c r="J118"/>
    </row>
    <row r="119" spans="8:10" ht="14.25">
      <c r="H119" s="1"/>
      <c r="I119" s="33"/>
      <c r="J119"/>
    </row>
    <row r="120" spans="8:10" ht="14.25">
      <c r="H120" s="1"/>
      <c r="I120" s="34"/>
      <c r="J120"/>
    </row>
    <row r="121" spans="8:10" ht="14.25">
      <c r="H121" s="1"/>
      <c r="I121" s="20"/>
      <c r="J121"/>
    </row>
    <row r="122" spans="8:10" ht="14.25">
      <c r="H122" s="1"/>
      <c r="I122" s="20"/>
      <c r="J122"/>
    </row>
    <row r="123" spans="8:10" ht="14.25">
      <c r="H123" s="1"/>
      <c r="I123" s="20"/>
      <c r="J123"/>
    </row>
    <row r="124" spans="8:10" ht="14.25">
      <c r="H124" s="1"/>
      <c r="I124" s="20"/>
      <c r="J124"/>
    </row>
    <row r="125" spans="8:10" ht="14.25">
      <c r="H125" s="1"/>
      <c r="I125" s="35"/>
      <c r="J125"/>
    </row>
    <row r="126" spans="8:10" ht="14.25">
      <c r="H126" s="1"/>
      <c r="I126" s="37"/>
      <c r="J126"/>
    </row>
    <row r="127" spans="8:10" ht="14.25">
      <c r="H127" s="1"/>
      <c r="I127" s="37"/>
      <c r="J127"/>
    </row>
    <row r="128" spans="8:10" ht="14.25">
      <c r="H128" s="1"/>
      <c r="I128" s="35"/>
      <c r="J128"/>
    </row>
    <row r="129" spans="8:10" ht="14.25">
      <c r="H129" s="1"/>
      <c r="I129" s="37"/>
      <c r="J129"/>
    </row>
    <row r="130" spans="8:10" ht="14.25">
      <c r="H130" s="1"/>
      <c r="I130" s="37"/>
      <c r="J130"/>
    </row>
    <row r="131" spans="8:10" ht="14.25">
      <c r="H131" s="1"/>
      <c r="I131" s="35"/>
      <c r="J131"/>
    </row>
    <row r="132" spans="8:10" ht="14.25">
      <c r="H132" s="1"/>
      <c r="I132" s="37"/>
      <c r="J132"/>
    </row>
    <row r="133" spans="8:10" ht="14.25">
      <c r="H133" s="1"/>
      <c r="I133" s="36"/>
      <c r="J133"/>
    </row>
    <row r="134" spans="8:10" ht="14.25">
      <c r="H134" s="1"/>
      <c r="I134"/>
      <c r="J134"/>
    </row>
    <row r="135" spans="8:10" ht="14.25">
      <c r="H135" s="1"/>
      <c r="I135"/>
      <c r="J135"/>
    </row>
    <row r="136" spans="8:10" ht="14.25">
      <c r="H136" s="1"/>
      <c r="I136"/>
      <c r="J136"/>
    </row>
    <row r="137" spans="8:10" ht="14.25">
      <c r="H137" s="1"/>
      <c r="I137"/>
      <c r="J137"/>
    </row>
    <row r="138" spans="8:10" ht="14.25">
      <c r="H138" s="1"/>
      <c r="I138"/>
      <c r="J138"/>
    </row>
    <row r="139" spans="8:10" ht="14.25">
      <c r="H139" s="1"/>
      <c r="I139"/>
      <c r="J139"/>
    </row>
    <row r="140" spans="8:10" ht="14.25">
      <c r="H140" s="1"/>
      <c r="I140"/>
      <c r="J140"/>
    </row>
    <row r="141" spans="8:10" ht="14.25">
      <c r="H141" s="1"/>
      <c r="I141"/>
      <c r="J141"/>
    </row>
    <row r="142" spans="8:10" ht="14.25">
      <c r="H142" s="1"/>
      <c r="I142"/>
      <c r="J142"/>
    </row>
    <row r="143" spans="8:10" ht="14.25">
      <c r="H143" s="1"/>
      <c r="I143"/>
      <c r="J143"/>
    </row>
    <row r="144" spans="8:10" ht="14.25">
      <c r="H144" s="1"/>
      <c r="I144"/>
      <c r="J144"/>
    </row>
    <row r="145" spans="8:10" ht="14.25">
      <c r="H145" s="1"/>
      <c r="I145"/>
      <c r="J145"/>
    </row>
    <row r="146" spans="8:10" ht="14.25">
      <c r="H146" s="1"/>
      <c r="I146"/>
      <c r="J146"/>
    </row>
    <row r="147" spans="8:10" ht="14.25">
      <c r="H147" s="1"/>
      <c r="I147"/>
      <c r="J147"/>
    </row>
    <row r="148" spans="8:10" ht="14.25">
      <c r="H148" s="1"/>
      <c r="I148"/>
      <c r="J148"/>
    </row>
    <row r="149" ht="14.25">
      <c r="H149" s="1"/>
    </row>
    <row r="150" ht="14.25">
      <c r="H150" s="1"/>
    </row>
    <row r="151" ht="14.25">
      <c r="H151" s="1"/>
    </row>
  </sheetData>
  <mergeCells count="5">
    <mergeCell ref="B92:H92"/>
    <mergeCell ref="A1:H1"/>
    <mergeCell ref="A3:H3"/>
    <mergeCell ref="A68:H68"/>
    <mergeCell ref="A70:H70"/>
  </mergeCells>
  <printOptions/>
  <pageMargins left="0.75" right="0.75" top="1" bottom="1" header="0.5" footer="0.5"/>
  <pageSetup horizontalDpi="600" verticalDpi="600" orientation="portrait" scale="60" r:id="rId1"/>
  <headerFooter alignWithMargins="0">
    <oddFooter>&amp;C&amp;8&amp;D&amp;T&amp;Z&amp;F</oddFooter>
  </headerFooter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6"/>
  <sheetViews>
    <sheetView tabSelected="1" view="pageBreakPreview" zoomScale="75" zoomScaleSheetLayoutView="75" workbookViewId="0" topLeftCell="A1">
      <selection activeCell="D41" sqref="D41"/>
    </sheetView>
  </sheetViews>
  <sheetFormatPr defaultColWidth="9.140625" defaultRowHeight="12.75"/>
  <cols>
    <col min="1" max="1" width="5.7109375" style="1" customWidth="1"/>
    <col min="2" max="2" width="50.7109375" style="1" customWidth="1"/>
    <col min="3" max="6" width="13.140625" style="1" bestFit="1" customWidth="1"/>
    <col min="7" max="16384" width="9.140625" style="1" customWidth="1"/>
  </cols>
  <sheetData>
    <row r="1" spans="1:6" ht="18">
      <c r="A1" s="219" t="s">
        <v>152</v>
      </c>
      <c r="B1" s="219"/>
      <c r="C1" s="219"/>
      <c r="D1" s="219"/>
      <c r="E1" s="219"/>
      <c r="F1" s="219"/>
    </row>
    <row r="2" spans="1:3" ht="14.25" customHeight="1">
      <c r="A2" s="17"/>
      <c r="B2" s="18"/>
      <c r="C2" s="18"/>
    </row>
    <row r="3" spans="1:6" ht="18">
      <c r="A3" s="219" t="s">
        <v>33</v>
      </c>
      <c r="B3" s="219"/>
      <c r="C3" s="219"/>
      <c r="D3" s="219"/>
      <c r="E3" s="219"/>
      <c r="F3" s="219"/>
    </row>
    <row r="4" spans="1:3" ht="14.25" customHeight="1">
      <c r="A4" s="17"/>
      <c r="B4" s="17"/>
      <c r="C4" s="17"/>
    </row>
    <row r="5" ht="15" thickBot="1"/>
    <row r="6" spans="2:6" ht="14.25">
      <c r="B6" s="208"/>
      <c r="C6" s="189" t="s">
        <v>37</v>
      </c>
      <c r="D6" s="190" t="s">
        <v>63</v>
      </c>
      <c r="E6" s="192" t="s">
        <v>118</v>
      </c>
      <c r="F6" s="191" t="s">
        <v>151</v>
      </c>
    </row>
    <row r="7" spans="2:6" ht="14.25">
      <c r="B7" s="209"/>
      <c r="C7" s="78" t="s">
        <v>107</v>
      </c>
      <c r="D7" s="4" t="s">
        <v>107</v>
      </c>
      <c r="E7" s="3" t="s">
        <v>107</v>
      </c>
      <c r="F7" s="48" t="s">
        <v>107</v>
      </c>
    </row>
    <row r="8" spans="2:6" ht="14.25">
      <c r="B8" s="209"/>
      <c r="C8" s="78" t="s">
        <v>108</v>
      </c>
      <c r="D8" s="4" t="s">
        <v>108</v>
      </c>
      <c r="E8" s="3" t="s">
        <v>108</v>
      </c>
      <c r="F8" s="48" t="s">
        <v>108</v>
      </c>
    </row>
    <row r="9" spans="2:6" ht="14.25">
      <c r="B9" s="209" t="s">
        <v>3</v>
      </c>
      <c r="C9" s="78"/>
      <c r="D9" s="4"/>
      <c r="E9" s="3"/>
      <c r="F9" s="48"/>
    </row>
    <row r="10" spans="2:6" ht="14.25">
      <c r="B10" s="210"/>
      <c r="C10" s="79" t="s">
        <v>5</v>
      </c>
      <c r="D10" s="5" t="s">
        <v>5</v>
      </c>
      <c r="E10" s="42" t="s">
        <v>5</v>
      </c>
      <c r="F10" s="50" t="s">
        <v>5</v>
      </c>
    </row>
    <row r="11" spans="2:6" ht="14.25">
      <c r="B11" s="211" t="s">
        <v>138</v>
      </c>
      <c r="C11" s="187"/>
      <c r="D11" s="7"/>
      <c r="E11" s="195"/>
      <c r="F11" s="52"/>
    </row>
    <row r="12" spans="2:6" ht="14.25">
      <c r="B12" s="211" t="s">
        <v>136</v>
      </c>
      <c r="C12" s="82"/>
      <c r="D12" s="7"/>
      <c r="E12" s="6"/>
      <c r="F12" s="52"/>
    </row>
    <row r="13" spans="2:6" ht="14.25">
      <c r="B13" s="212" t="s">
        <v>135</v>
      </c>
      <c r="C13" s="82">
        <v>-766</v>
      </c>
      <c r="D13" s="7">
        <v>-800</v>
      </c>
      <c r="E13" s="6">
        <v>-840</v>
      </c>
      <c r="F13" s="52">
        <v>-840</v>
      </c>
    </row>
    <row r="14" spans="2:6" ht="14.25">
      <c r="B14" s="212" t="s">
        <v>105</v>
      </c>
      <c r="C14" s="82">
        <v>-3458</v>
      </c>
      <c r="D14" s="7">
        <v>-3460</v>
      </c>
      <c r="E14" s="6">
        <v>-3460</v>
      </c>
      <c r="F14" s="52">
        <v>-3460</v>
      </c>
    </row>
    <row r="15" spans="2:6" ht="14.25">
      <c r="B15" s="212" t="s">
        <v>122</v>
      </c>
      <c r="C15" s="200">
        <f>-14453+-4000--4</f>
        <v>-18449</v>
      </c>
      <c r="D15" s="201">
        <f>-9484+-3000--3</f>
        <v>-12481</v>
      </c>
      <c r="E15" s="201">
        <f>-7504+-3000--3</f>
        <v>-10501</v>
      </c>
      <c r="F15" s="83">
        <v>-7071</v>
      </c>
    </row>
    <row r="16" spans="2:6" ht="14.25">
      <c r="B16" s="213" t="s">
        <v>103</v>
      </c>
      <c r="C16" s="82">
        <v>-1250</v>
      </c>
      <c r="D16" s="7">
        <v>-1000</v>
      </c>
      <c r="E16" s="6">
        <v>-1000</v>
      </c>
      <c r="F16" s="52">
        <v>-1000</v>
      </c>
    </row>
    <row r="17" spans="2:6" ht="14.25">
      <c r="B17" s="213" t="s">
        <v>104</v>
      </c>
      <c r="C17" s="82">
        <v>-1569</v>
      </c>
      <c r="D17" s="7">
        <v>-2830</v>
      </c>
      <c r="E17" s="6">
        <v>-2616</v>
      </c>
      <c r="F17" s="52">
        <v>-985</v>
      </c>
    </row>
    <row r="18" spans="2:6" ht="14.25">
      <c r="B18" s="213" t="s">
        <v>133</v>
      </c>
      <c r="C18" s="82">
        <v>-200</v>
      </c>
      <c r="D18" s="7">
        <v>-200</v>
      </c>
      <c r="E18" s="6">
        <v>-200</v>
      </c>
      <c r="F18" s="52">
        <v>-200</v>
      </c>
    </row>
    <row r="19" spans="2:6" ht="14.25" hidden="1">
      <c r="B19" s="212" t="s">
        <v>7</v>
      </c>
      <c r="C19" s="82">
        <v>0</v>
      </c>
      <c r="D19" s="7">
        <v>0</v>
      </c>
      <c r="E19" s="6">
        <v>0</v>
      </c>
      <c r="F19" s="52">
        <v>0</v>
      </c>
    </row>
    <row r="20" spans="2:6" ht="14.25">
      <c r="B20" s="212" t="s">
        <v>60</v>
      </c>
      <c r="C20" s="200">
        <v>-6277</v>
      </c>
      <c r="D20" s="201">
        <v>-6419</v>
      </c>
      <c r="E20" s="201">
        <v>-10367</v>
      </c>
      <c r="F20" s="83">
        <v>-11659</v>
      </c>
    </row>
    <row r="21" spans="2:6" ht="14.25">
      <c r="B21" s="211" t="s">
        <v>143</v>
      </c>
      <c r="C21" s="82"/>
      <c r="D21" s="7"/>
      <c r="E21" s="6"/>
      <c r="F21" s="52"/>
    </row>
    <row r="22" spans="2:9" ht="14.25">
      <c r="B22" s="212" t="s">
        <v>144</v>
      </c>
      <c r="C22" s="82">
        <v>-9914</v>
      </c>
      <c r="D22" s="7">
        <v>-10210</v>
      </c>
      <c r="E22" s="6">
        <v>-10500</v>
      </c>
      <c r="F22" s="52">
        <v>-10500</v>
      </c>
      <c r="I22"/>
    </row>
    <row r="23" spans="2:6" ht="14.25">
      <c r="B23" s="212" t="s">
        <v>134</v>
      </c>
      <c r="C23" s="82">
        <v>-15850</v>
      </c>
      <c r="D23" s="7">
        <v>-4844</v>
      </c>
      <c r="E23" s="6">
        <v>-4844</v>
      </c>
      <c r="F23" s="52">
        <v>-4844</v>
      </c>
    </row>
    <row r="24" spans="2:6" ht="14.25">
      <c r="B24" s="211" t="s">
        <v>157</v>
      </c>
      <c r="C24" s="200"/>
      <c r="D24" s="6"/>
      <c r="E24" s="201"/>
      <c r="F24" s="83"/>
    </row>
    <row r="25" spans="2:6" ht="14.25">
      <c r="B25" s="212" t="s">
        <v>153</v>
      </c>
      <c r="C25" s="200">
        <f>-2102+-60</f>
        <v>-2162</v>
      </c>
      <c r="D25" s="6">
        <f>-261+-366</f>
        <v>-627</v>
      </c>
      <c r="E25" s="201">
        <f>-50+-50</f>
        <v>-100</v>
      </c>
      <c r="F25" s="83">
        <v>0</v>
      </c>
    </row>
    <row r="26" spans="2:6" ht="14.25">
      <c r="B26" s="212" t="s">
        <v>158</v>
      </c>
      <c r="C26" s="175">
        <v>-400</v>
      </c>
      <c r="D26" s="201">
        <v>0</v>
      </c>
      <c r="E26" s="201">
        <v>0</v>
      </c>
      <c r="F26" s="83">
        <v>0</v>
      </c>
    </row>
    <row r="27" spans="2:6" ht="14.25">
      <c r="B27" s="207" t="s">
        <v>9</v>
      </c>
      <c r="C27" s="87">
        <f>SUM(C13:C26)</f>
        <v>-60295</v>
      </c>
      <c r="D27" s="28">
        <f>SUM(D13:D26)</f>
        <v>-42871</v>
      </c>
      <c r="E27" s="147">
        <f>SUM(E13:E26)</f>
        <v>-44428</v>
      </c>
      <c r="F27" s="70">
        <f>SUM(F13:F26)</f>
        <v>-40559</v>
      </c>
    </row>
    <row r="28" spans="2:6" ht="14.25">
      <c r="B28" s="211" t="s">
        <v>139</v>
      </c>
      <c r="C28" s="82"/>
      <c r="D28" s="7"/>
      <c r="E28" s="6"/>
      <c r="F28" s="52"/>
    </row>
    <row r="29" spans="2:6" ht="14.25">
      <c r="B29" s="214" t="s">
        <v>110</v>
      </c>
      <c r="C29" s="82"/>
      <c r="D29" s="7"/>
      <c r="E29" s="6"/>
      <c r="F29" s="52"/>
    </row>
    <row r="30" spans="2:6" ht="14.25">
      <c r="B30" s="196" t="s">
        <v>124</v>
      </c>
      <c r="C30" s="196">
        <v>23071</v>
      </c>
      <c r="D30" s="198">
        <v>12331</v>
      </c>
      <c r="E30" s="198">
        <v>13755</v>
      </c>
      <c r="F30" s="197">
        <v>6902</v>
      </c>
    </row>
    <row r="31" spans="2:6" ht="14.25">
      <c r="B31" s="196" t="s">
        <v>125</v>
      </c>
      <c r="C31" s="196">
        <v>0</v>
      </c>
      <c r="D31" s="198">
        <v>0</v>
      </c>
      <c r="E31" s="198">
        <v>0</v>
      </c>
      <c r="F31" s="197">
        <v>0</v>
      </c>
    </row>
    <row r="32" spans="2:6" ht="14.25">
      <c r="B32" s="196" t="s">
        <v>119</v>
      </c>
      <c r="C32" s="196">
        <v>359</v>
      </c>
      <c r="D32" s="198">
        <v>0</v>
      </c>
      <c r="E32" s="198">
        <v>0</v>
      </c>
      <c r="F32" s="197">
        <v>0</v>
      </c>
    </row>
    <row r="33" spans="2:6" ht="14.25">
      <c r="B33" s="212" t="s">
        <v>121</v>
      </c>
      <c r="C33" s="196">
        <v>2801</v>
      </c>
      <c r="D33" s="198">
        <v>0</v>
      </c>
      <c r="E33" s="198">
        <v>0</v>
      </c>
      <c r="F33" s="197">
        <v>0</v>
      </c>
    </row>
    <row r="34" spans="2:6" ht="14.25">
      <c r="B34" s="212" t="s">
        <v>150</v>
      </c>
      <c r="C34" s="196">
        <v>1191</v>
      </c>
      <c r="D34" s="198">
        <v>0</v>
      </c>
      <c r="E34" s="198">
        <v>0</v>
      </c>
      <c r="F34" s="197">
        <v>0</v>
      </c>
    </row>
    <row r="35" spans="2:6" ht="14.25">
      <c r="B35" s="196" t="s">
        <v>105</v>
      </c>
      <c r="C35" s="200">
        <v>3458</v>
      </c>
      <c r="D35" s="201">
        <v>3460</v>
      </c>
      <c r="E35" s="201">
        <v>3460</v>
      </c>
      <c r="F35" s="83">
        <v>3460</v>
      </c>
    </row>
    <row r="36" spans="2:6" ht="14.25">
      <c r="B36" s="204" t="s">
        <v>155</v>
      </c>
      <c r="C36" s="204">
        <v>0</v>
      </c>
      <c r="D36" s="205">
        <v>0</v>
      </c>
      <c r="E36" s="205">
        <v>0</v>
      </c>
      <c r="F36" s="206">
        <v>4935</v>
      </c>
    </row>
    <row r="37" spans="2:6" ht="14.25">
      <c r="B37" s="203" t="s">
        <v>113</v>
      </c>
      <c r="C37" s="188">
        <f>SUM(C30:C36)</f>
        <v>30880</v>
      </c>
      <c r="D37" s="199">
        <f>SUM(D30:D36)</f>
        <v>15791</v>
      </c>
      <c r="E37" s="199">
        <f>SUM(E30:E36)</f>
        <v>17215</v>
      </c>
      <c r="F37" s="58">
        <f>SUM(F30:F36)</f>
        <v>15297</v>
      </c>
    </row>
    <row r="38" spans="2:6" ht="14.25">
      <c r="B38" s="215" t="s">
        <v>111</v>
      </c>
      <c r="C38" s="82"/>
      <c r="D38" s="7"/>
      <c r="E38" s="6"/>
      <c r="F38" s="52"/>
    </row>
    <row r="39" spans="2:6" ht="14.25">
      <c r="B39" s="196" t="s">
        <v>145</v>
      </c>
      <c r="C39" s="82">
        <v>4794</v>
      </c>
      <c r="D39" s="7">
        <v>5501</v>
      </c>
      <c r="E39" s="6">
        <v>5501</v>
      </c>
      <c r="F39" s="52">
        <v>5501</v>
      </c>
    </row>
    <row r="40" spans="2:6" ht="14.25">
      <c r="B40" s="196" t="s">
        <v>123</v>
      </c>
      <c r="C40" s="56">
        <v>317</v>
      </c>
      <c r="D40" s="180">
        <v>0</v>
      </c>
      <c r="E40" s="24">
        <v>0</v>
      </c>
      <c r="F40" s="181">
        <v>0</v>
      </c>
    </row>
    <row r="41" spans="2:6" ht="14.25">
      <c r="B41" s="196" t="s">
        <v>146</v>
      </c>
      <c r="C41" s="56">
        <v>0</v>
      </c>
      <c r="D41" s="180">
        <v>0</v>
      </c>
      <c r="E41" s="24">
        <v>0</v>
      </c>
      <c r="F41" s="181">
        <v>0</v>
      </c>
    </row>
    <row r="42" spans="2:6" ht="14.25">
      <c r="B42" s="196" t="s">
        <v>106</v>
      </c>
      <c r="C42" s="56">
        <v>0</v>
      </c>
      <c r="D42" s="180">
        <v>0</v>
      </c>
      <c r="E42" s="24">
        <v>0</v>
      </c>
      <c r="F42" s="181">
        <v>0</v>
      </c>
    </row>
    <row r="43" spans="2:6" ht="14.25">
      <c r="B43" s="196" t="s">
        <v>126</v>
      </c>
      <c r="C43" s="56">
        <v>356</v>
      </c>
      <c r="D43" s="180">
        <v>0</v>
      </c>
      <c r="E43" s="24">
        <v>0</v>
      </c>
      <c r="F43" s="181">
        <v>0</v>
      </c>
    </row>
    <row r="44" spans="2:6" ht="14.25">
      <c r="B44" s="196" t="s">
        <v>127</v>
      </c>
      <c r="C44" s="56">
        <v>0</v>
      </c>
      <c r="D44" s="180">
        <v>0</v>
      </c>
      <c r="E44" s="24">
        <v>0</v>
      </c>
      <c r="F44" s="181">
        <v>0</v>
      </c>
    </row>
    <row r="45" spans="2:6" ht="14.25">
      <c r="B45" s="196" t="s">
        <v>128</v>
      </c>
      <c r="C45" s="56">
        <v>3685</v>
      </c>
      <c r="D45" s="180">
        <v>3685</v>
      </c>
      <c r="E45" s="24">
        <v>3685</v>
      </c>
      <c r="F45" s="181">
        <v>3685</v>
      </c>
    </row>
    <row r="46" spans="2:6" ht="14.25">
      <c r="B46" s="196" t="s">
        <v>129</v>
      </c>
      <c r="C46" s="56">
        <v>450</v>
      </c>
      <c r="D46" s="180">
        <v>700</v>
      </c>
      <c r="E46" s="24">
        <v>700</v>
      </c>
      <c r="F46" s="181">
        <v>700</v>
      </c>
    </row>
    <row r="47" spans="2:6" ht="14.25">
      <c r="B47" s="196" t="s">
        <v>130</v>
      </c>
      <c r="C47" s="196">
        <v>0</v>
      </c>
      <c r="D47" s="198">
        <v>0</v>
      </c>
      <c r="E47" s="198">
        <v>0</v>
      </c>
      <c r="F47" s="197">
        <v>0</v>
      </c>
    </row>
    <row r="48" spans="2:6" ht="14.25">
      <c r="B48" s="204" t="s">
        <v>156</v>
      </c>
      <c r="C48" s="204">
        <v>3771</v>
      </c>
      <c r="D48" s="205">
        <v>4650</v>
      </c>
      <c r="E48" s="205">
        <v>5530</v>
      </c>
      <c r="F48" s="206">
        <v>6408</v>
      </c>
    </row>
    <row r="49" spans="2:6" ht="14.25">
      <c r="B49" s="203" t="s">
        <v>112</v>
      </c>
      <c r="C49" s="61">
        <f>SUM(C39:C48)</f>
        <v>13373</v>
      </c>
      <c r="D49" s="16">
        <f>SUM(D39:D48)</f>
        <v>14536</v>
      </c>
      <c r="E49" s="16">
        <f>SUM(E39:E48)</f>
        <v>15416</v>
      </c>
      <c r="F49" s="60">
        <f>SUM(F39:F48)</f>
        <v>16294</v>
      </c>
    </row>
    <row r="50" spans="2:6" ht="14.25">
      <c r="B50" s="215" t="s">
        <v>114</v>
      </c>
      <c r="C50" s="82"/>
      <c r="D50" s="7"/>
      <c r="E50" s="6"/>
      <c r="F50" s="52"/>
    </row>
    <row r="51" spans="2:6" ht="14.25">
      <c r="B51" s="196" t="s">
        <v>154</v>
      </c>
      <c r="C51" s="182">
        <v>370</v>
      </c>
      <c r="D51" s="183">
        <v>0</v>
      </c>
      <c r="E51" s="24">
        <v>0</v>
      </c>
      <c r="F51" s="181">
        <v>0</v>
      </c>
    </row>
    <row r="52" spans="2:6" ht="14.25">
      <c r="B52" s="203" t="s">
        <v>115</v>
      </c>
      <c r="C52" s="63">
        <f>SUM(C51:C51)</f>
        <v>370</v>
      </c>
      <c r="D52" s="26">
        <f>SUM(D51:D51)</f>
        <v>0</v>
      </c>
      <c r="E52" s="9">
        <f>SUM(E51:E51)</f>
        <v>0</v>
      </c>
      <c r="F52" s="64">
        <f>SUM(F51:F51)</f>
        <v>0</v>
      </c>
    </row>
    <row r="53" spans="2:6" ht="14.25">
      <c r="B53" s="215" t="s">
        <v>116</v>
      </c>
      <c r="C53" s="82"/>
      <c r="D53" s="7"/>
      <c r="E53" s="6"/>
      <c r="F53" s="52"/>
    </row>
    <row r="54" spans="2:6" ht="14.25">
      <c r="B54" s="196" t="s">
        <v>28</v>
      </c>
      <c r="C54" s="82">
        <v>6764</v>
      </c>
      <c r="D54" s="7">
        <v>5300</v>
      </c>
      <c r="E54" s="6">
        <v>5300</v>
      </c>
      <c r="F54" s="52">
        <v>5000</v>
      </c>
    </row>
    <row r="55" spans="2:6" ht="14.25">
      <c r="B55" s="196" t="s">
        <v>17</v>
      </c>
      <c r="C55" s="200">
        <v>0</v>
      </c>
      <c r="D55" s="201">
        <v>0</v>
      </c>
      <c r="E55" s="201">
        <v>0</v>
      </c>
      <c r="F55" s="83">
        <v>0</v>
      </c>
    </row>
    <row r="56" spans="2:6" ht="14.25">
      <c r="B56" s="204" t="s">
        <v>156</v>
      </c>
      <c r="C56" s="200">
        <v>350</v>
      </c>
      <c r="D56" s="201">
        <v>302</v>
      </c>
      <c r="E56" s="201">
        <v>254</v>
      </c>
      <c r="F56" s="83">
        <v>206</v>
      </c>
    </row>
    <row r="57" spans="2:6" ht="14.25">
      <c r="B57" s="196" t="s">
        <v>109</v>
      </c>
      <c r="C57" s="82">
        <v>549</v>
      </c>
      <c r="D57" s="7">
        <v>247</v>
      </c>
      <c r="E57" s="6">
        <v>0</v>
      </c>
      <c r="F57" s="52">
        <v>0</v>
      </c>
    </row>
    <row r="58" spans="2:6" ht="14.25">
      <c r="B58" s="203" t="s">
        <v>117</v>
      </c>
      <c r="C58" s="61">
        <f>SUM(C54:C57)</f>
        <v>7663</v>
      </c>
      <c r="D58" s="16">
        <f>SUM(D54:D57)</f>
        <v>5849</v>
      </c>
      <c r="E58" s="8">
        <f>SUM(E54:E57)</f>
        <v>5554</v>
      </c>
      <c r="F58" s="60">
        <f>SUM(F54:F57)</f>
        <v>5206</v>
      </c>
    </row>
    <row r="59" spans="2:6" ht="14.25">
      <c r="B59" s="215" t="s">
        <v>147</v>
      </c>
      <c r="C59" s="84"/>
      <c r="D59" s="11"/>
      <c r="E59" s="10"/>
      <c r="F59" s="54"/>
    </row>
    <row r="60" spans="2:6" ht="14.25">
      <c r="B60" s="196" t="s">
        <v>132</v>
      </c>
      <c r="C60" s="196">
        <v>2144</v>
      </c>
      <c r="D60" s="198">
        <v>2070</v>
      </c>
      <c r="E60" s="198">
        <v>1870</v>
      </c>
      <c r="F60" s="197">
        <v>1802</v>
      </c>
    </row>
    <row r="61" spans="2:6" ht="14.25">
      <c r="B61" s="196" t="s">
        <v>46</v>
      </c>
      <c r="C61" s="196">
        <v>4000</v>
      </c>
      <c r="D61" s="198">
        <f>1000+3000</f>
        <v>4000</v>
      </c>
      <c r="E61" s="198">
        <f>1000+3000</f>
        <v>4000</v>
      </c>
      <c r="F61" s="197">
        <v>1000</v>
      </c>
    </row>
    <row r="62" spans="2:6" ht="14.25">
      <c r="B62" s="196" t="s">
        <v>131</v>
      </c>
      <c r="C62" s="196">
        <v>1245</v>
      </c>
      <c r="D62" s="198">
        <v>0</v>
      </c>
      <c r="E62" s="198">
        <v>0</v>
      </c>
      <c r="F62" s="197">
        <v>0</v>
      </c>
    </row>
    <row r="63" spans="2:6" ht="14.25">
      <c r="B63" s="196" t="s">
        <v>149</v>
      </c>
      <c r="C63" s="196">
        <f>597+4000-4-4000</f>
        <v>593</v>
      </c>
      <c r="D63" s="198">
        <f>573+3000-3-3000</f>
        <v>570</v>
      </c>
      <c r="E63" s="198">
        <f>293+3000-3-3000</f>
        <v>290</v>
      </c>
      <c r="F63" s="197">
        <v>190</v>
      </c>
    </row>
    <row r="64" spans="2:6" ht="14.25">
      <c r="B64" s="204" t="s">
        <v>156</v>
      </c>
      <c r="C64" s="204">
        <v>27</v>
      </c>
      <c r="D64" s="205">
        <v>55</v>
      </c>
      <c r="E64" s="205">
        <v>83</v>
      </c>
      <c r="F64" s="206">
        <v>110</v>
      </c>
    </row>
    <row r="65" spans="2:6" ht="14.25">
      <c r="B65" s="203" t="s">
        <v>148</v>
      </c>
      <c r="C65" s="188">
        <f>SUM(C60:C64)</f>
        <v>8009</v>
      </c>
      <c r="D65" s="199">
        <f>SUM(D60:D64)</f>
        <v>6695</v>
      </c>
      <c r="E65" s="199">
        <f>SUM(E60:E64)</f>
        <v>6243</v>
      </c>
      <c r="F65" s="58">
        <f>SUM(F60:F64)</f>
        <v>3102</v>
      </c>
    </row>
    <row r="66" spans="2:6" ht="14.25">
      <c r="B66" s="188" t="s">
        <v>22</v>
      </c>
      <c r="C66" s="61">
        <f>C65+C58+C52+C49+C37</f>
        <v>60295</v>
      </c>
      <c r="D66" s="16">
        <f>D65+D58+D52+D49+D37</f>
        <v>42871</v>
      </c>
      <c r="E66" s="8">
        <f>E65+E58+E52+E49+E37</f>
        <v>44428</v>
      </c>
      <c r="F66" s="60">
        <f>F65+F58+F52+F49+F37</f>
        <v>39899</v>
      </c>
    </row>
    <row r="67" spans="2:6" ht="14.25">
      <c r="B67" s="202" t="s">
        <v>101</v>
      </c>
      <c r="C67" s="63">
        <f>C66+C27</f>
        <v>0</v>
      </c>
      <c r="D67" s="26">
        <f>D66+D27</f>
        <v>0</v>
      </c>
      <c r="E67" s="9">
        <f>E66+E27</f>
        <v>0</v>
      </c>
      <c r="F67" s="64">
        <f>F66+F27</f>
        <v>-660</v>
      </c>
    </row>
    <row r="68" spans="2:6" ht="15" thickBot="1">
      <c r="B68" s="216" t="s">
        <v>120</v>
      </c>
      <c r="C68" s="65">
        <f>C67+C28</f>
        <v>0</v>
      </c>
      <c r="D68" s="66">
        <f>D67+D28</f>
        <v>0</v>
      </c>
      <c r="E68" s="67">
        <f>E67+E28</f>
        <v>0</v>
      </c>
      <c r="F68" s="140">
        <v>0</v>
      </c>
    </row>
    <row r="69" spans="2:5" ht="14.25">
      <c r="B69" s="13"/>
      <c r="C69" s="13"/>
      <c r="D69" s="13"/>
      <c r="E69" s="13"/>
    </row>
    <row r="70" spans="2:5" ht="14.25">
      <c r="B70" s="179"/>
      <c r="C70" s="13"/>
      <c r="D70" s="13"/>
      <c r="E70" s="13"/>
    </row>
    <row r="71" spans="1:3" ht="14.25">
      <c r="A71"/>
      <c r="B71"/>
      <c r="C71"/>
    </row>
    <row r="72" spans="1:6" ht="18">
      <c r="A72" s="219" t="s">
        <v>152</v>
      </c>
      <c r="B72" s="219"/>
      <c r="C72" s="219"/>
      <c r="D72" s="219"/>
      <c r="E72" s="219"/>
      <c r="F72" s="219"/>
    </row>
    <row r="73" spans="1:3" ht="14.25">
      <c r="A73"/>
      <c r="B73"/>
      <c r="C73"/>
    </row>
    <row r="74" spans="1:6" ht="18">
      <c r="A74" s="219" t="s">
        <v>34</v>
      </c>
      <c r="B74" s="219"/>
      <c r="C74" s="219"/>
      <c r="D74" s="219"/>
      <c r="E74" s="219"/>
      <c r="F74" s="219"/>
    </row>
    <row r="75" ht="15" thickBot="1"/>
    <row r="76" spans="2:6" ht="14.25">
      <c r="B76" s="95"/>
      <c r="C76" s="189" t="s">
        <v>37</v>
      </c>
      <c r="D76" s="190" t="s">
        <v>63</v>
      </c>
      <c r="E76" s="192" t="s">
        <v>118</v>
      </c>
      <c r="F76" s="191" t="s">
        <v>151</v>
      </c>
    </row>
    <row r="77" spans="2:6" ht="14.25">
      <c r="B77" s="96"/>
      <c r="C77" s="78" t="s">
        <v>107</v>
      </c>
      <c r="D77" s="4" t="s">
        <v>107</v>
      </c>
      <c r="E77" s="3" t="s">
        <v>107</v>
      </c>
      <c r="F77" s="48" t="s">
        <v>107</v>
      </c>
    </row>
    <row r="78" spans="2:6" ht="14.25">
      <c r="B78" s="96" t="s">
        <v>3</v>
      </c>
      <c r="C78" s="78" t="s">
        <v>108</v>
      </c>
      <c r="D78" s="4" t="s">
        <v>108</v>
      </c>
      <c r="E78" s="3" t="s">
        <v>108</v>
      </c>
      <c r="F78" s="48" t="s">
        <v>108</v>
      </c>
    </row>
    <row r="79" spans="2:6" ht="14.25">
      <c r="B79" s="96"/>
      <c r="C79" s="78"/>
      <c r="D79" s="4"/>
      <c r="E79" s="3"/>
      <c r="F79" s="48"/>
    </row>
    <row r="80" spans="2:6" ht="14.25">
      <c r="B80" s="97"/>
      <c r="C80" s="79" t="s">
        <v>5</v>
      </c>
      <c r="D80" s="5" t="s">
        <v>5</v>
      </c>
      <c r="E80" s="42" t="s">
        <v>5</v>
      </c>
      <c r="F80" s="50" t="s">
        <v>5</v>
      </c>
    </row>
    <row r="81" spans="2:6" ht="14.25">
      <c r="B81" s="98" t="s">
        <v>140</v>
      </c>
      <c r="C81" s="178"/>
      <c r="D81" s="19"/>
      <c r="E81" s="194"/>
      <c r="F81" s="69"/>
    </row>
    <row r="82" spans="2:6" ht="14.25">
      <c r="B82" s="98" t="s">
        <v>137</v>
      </c>
      <c r="C82" s="82"/>
      <c r="D82" s="7"/>
      <c r="E82" s="6"/>
      <c r="F82" s="52"/>
    </row>
    <row r="83" spans="2:6" ht="14.25">
      <c r="B83" s="99" t="s">
        <v>141</v>
      </c>
      <c r="C83" s="82">
        <v>-6500</v>
      </c>
      <c r="D83" s="7">
        <v>-6500</v>
      </c>
      <c r="E83" s="6">
        <v>-6500</v>
      </c>
      <c r="F83" s="52">
        <v>-6500</v>
      </c>
    </row>
    <row r="84" spans="2:6" ht="14.25">
      <c r="B84" s="99" t="s">
        <v>54</v>
      </c>
      <c r="C84" s="82">
        <v>0</v>
      </c>
      <c r="D84" s="7">
        <v>0</v>
      </c>
      <c r="E84" s="6">
        <v>0</v>
      </c>
      <c r="F84" s="52">
        <v>0</v>
      </c>
    </row>
    <row r="85" spans="2:6" ht="14.25">
      <c r="B85" s="98" t="s">
        <v>134</v>
      </c>
      <c r="C85" s="82">
        <v>-11900</v>
      </c>
      <c r="D85" s="7">
        <v>0</v>
      </c>
      <c r="E85" s="6">
        <v>0</v>
      </c>
      <c r="F85" s="52">
        <v>0</v>
      </c>
    </row>
    <row r="86" spans="2:6" ht="14.25">
      <c r="B86" s="184" t="s">
        <v>9</v>
      </c>
      <c r="C86" s="144">
        <f>SUM(C83:C85)</f>
        <v>-18400</v>
      </c>
      <c r="D86" s="28">
        <f>SUM(D83:D85)</f>
        <v>-6500</v>
      </c>
      <c r="E86" s="147">
        <f>SUM(E83:E85)</f>
        <v>-6500</v>
      </c>
      <c r="F86" s="70">
        <f>SUM(F83:F85)</f>
        <v>-6500</v>
      </c>
    </row>
    <row r="87" spans="2:6" ht="14.25">
      <c r="B87" s="98" t="s">
        <v>142</v>
      </c>
      <c r="C87" s="82"/>
      <c r="D87" s="7"/>
      <c r="E87" s="6"/>
      <c r="F87" s="52"/>
    </row>
    <row r="88" spans="2:6" ht="14.25">
      <c r="B88" s="103" t="s">
        <v>34</v>
      </c>
      <c r="C88" s="82"/>
      <c r="D88" s="7"/>
      <c r="E88" s="6"/>
      <c r="F88" s="52"/>
    </row>
    <row r="89" spans="2:6" ht="14.25">
      <c r="B89" s="185" t="s">
        <v>18</v>
      </c>
      <c r="C89" s="200">
        <v>6500</v>
      </c>
      <c r="D89" s="201">
        <v>6500</v>
      </c>
      <c r="E89" s="201">
        <v>6500</v>
      </c>
      <c r="F89" s="83">
        <v>6500</v>
      </c>
    </row>
    <row r="90" spans="2:6" ht="14.25">
      <c r="B90" s="185" t="s">
        <v>53</v>
      </c>
      <c r="C90" s="82">
        <v>11900</v>
      </c>
      <c r="D90" s="7">
        <v>0</v>
      </c>
      <c r="E90" s="6">
        <v>0</v>
      </c>
      <c r="F90" s="52">
        <v>0</v>
      </c>
    </row>
    <row r="91" spans="2:6" ht="14.25">
      <c r="B91" s="184" t="s">
        <v>40</v>
      </c>
      <c r="C91" s="61">
        <f>SUM(C89:C90)</f>
        <v>18400</v>
      </c>
      <c r="D91" s="16">
        <f>SUM(D89:D90)</f>
        <v>6500</v>
      </c>
      <c r="E91" s="8">
        <f>SUM(E89:E90)</f>
        <v>6500</v>
      </c>
      <c r="F91" s="60">
        <f>SUM(F89:F90)</f>
        <v>6500</v>
      </c>
    </row>
    <row r="92" spans="2:6" ht="15" thickBot="1">
      <c r="B92" s="139" t="s">
        <v>27</v>
      </c>
      <c r="C92" s="65">
        <f>C91+C86</f>
        <v>0</v>
      </c>
      <c r="D92" s="176">
        <f>D91+D86</f>
        <v>0</v>
      </c>
      <c r="E92" s="173">
        <f>E91+E86</f>
        <v>0</v>
      </c>
      <c r="F92" s="72">
        <f>F91+F86</f>
        <v>0</v>
      </c>
    </row>
    <row r="93" spans="2:5" ht="14.25" customHeight="1">
      <c r="B93" s="12"/>
      <c r="C93" s="13"/>
      <c r="D93" s="29"/>
      <c r="E93" s="29"/>
    </row>
    <row r="94" spans="1:6" ht="18">
      <c r="A94" s="219" t="s">
        <v>152</v>
      </c>
      <c r="B94" s="219"/>
      <c r="C94" s="219"/>
      <c r="D94" s="219"/>
      <c r="E94" s="219"/>
      <c r="F94" s="219"/>
    </row>
    <row r="95" spans="1:3" ht="14.25">
      <c r="A95"/>
      <c r="B95"/>
      <c r="C95"/>
    </row>
    <row r="96" spans="1:6" ht="18">
      <c r="A96" s="219" t="s">
        <v>76</v>
      </c>
      <c r="B96" s="219"/>
      <c r="C96" s="219"/>
      <c r="D96" s="219"/>
      <c r="E96" s="219"/>
      <c r="F96" s="219"/>
    </row>
    <row r="97" spans="1:3" ht="14.25" customHeight="1" thickBot="1">
      <c r="A97" s="31"/>
      <c r="B97" s="32"/>
      <c r="C97" s="32"/>
    </row>
    <row r="98" spans="2:6" ht="14.25">
      <c r="B98" s="95"/>
      <c r="C98" s="189" t="s">
        <v>37</v>
      </c>
      <c r="D98" s="190" t="s">
        <v>63</v>
      </c>
      <c r="E98" s="192" t="s">
        <v>118</v>
      </c>
      <c r="F98" s="191" t="s">
        <v>151</v>
      </c>
    </row>
    <row r="99" spans="2:6" ht="14.25">
      <c r="B99" s="96"/>
      <c r="C99" s="78" t="s">
        <v>107</v>
      </c>
      <c r="D99" s="4" t="s">
        <v>107</v>
      </c>
      <c r="E99" s="3" t="s">
        <v>107</v>
      </c>
      <c r="F99" s="48" t="s">
        <v>107</v>
      </c>
    </row>
    <row r="100" spans="2:7" ht="14.25">
      <c r="B100" s="96" t="s">
        <v>3</v>
      </c>
      <c r="C100" s="78" t="s">
        <v>108</v>
      </c>
      <c r="D100" s="4" t="s">
        <v>108</v>
      </c>
      <c r="E100" s="3" t="s">
        <v>108</v>
      </c>
      <c r="F100" s="48" t="s">
        <v>108</v>
      </c>
      <c r="G100"/>
    </row>
    <row r="101" spans="2:7" ht="14.25">
      <c r="B101" s="96"/>
      <c r="C101" s="78"/>
      <c r="D101" s="4"/>
      <c r="E101" s="3"/>
      <c r="F101" s="48"/>
      <c r="G101"/>
    </row>
    <row r="102" spans="2:7" ht="14.25">
      <c r="B102" s="97"/>
      <c r="C102" s="79" t="s">
        <v>5</v>
      </c>
      <c r="D102" s="5" t="s">
        <v>5</v>
      </c>
      <c r="E102" s="42" t="s">
        <v>5</v>
      </c>
      <c r="F102" s="50" t="s">
        <v>5</v>
      </c>
      <c r="G102"/>
    </row>
    <row r="103" spans="2:7" ht="14.25">
      <c r="B103" s="98" t="s">
        <v>39</v>
      </c>
      <c r="C103" s="178"/>
      <c r="D103" s="19"/>
      <c r="E103" s="194"/>
      <c r="F103" s="69"/>
      <c r="G103"/>
    </row>
    <row r="104" spans="2:7" ht="14.25">
      <c r="B104" s="99" t="s">
        <v>33</v>
      </c>
      <c r="C104" s="82">
        <f>C27</f>
        <v>-60295</v>
      </c>
      <c r="D104" s="7">
        <f>D27</f>
        <v>-42871</v>
      </c>
      <c r="E104" s="6">
        <f>E27</f>
        <v>-44428</v>
      </c>
      <c r="F104" s="52">
        <f>F27</f>
        <v>-40559</v>
      </c>
      <c r="G104"/>
    </row>
    <row r="105" spans="2:7" ht="14.25">
      <c r="B105" s="99" t="s">
        <v>34</v>
      </c>
      <c r="C105" s="82">
        <f>C86</f>
        <v>-18400</v>
      </c>
      <c r="D105" s="7">
        <f>D86</f>
        <v>-6500</v>
      </c>
      <c r="E105" s="6">
        <f>E86</f>
        <v>-6500</v>
      </c>
      <c r="F105" s="52">
        <f>F86</f>
        <v>-6500</v>
      </c>
      <c r="G105"/>
    </row>
    <row r="106" spans="2:7" ht="14.25">
      <c r="B106" s="184" t="s">
        <v>9</v>
      </c>
      <c r="C106" s="144">
        <f>SUM(C104:C105)</f>
        <v>-78695</v>
      </c>
      <c r="D106" s="28">
        <f>SUM(D104:D105)</f>
        <v>-49371</v>
      </c>
      <c r="E106" s="147">
        <f>SUM(E104:E105)</f>
        <v>-50928</v>
      </c>
      <c r="F106" s="70">
        <f>SUM(F104:F105)</f>
        <v>-47059</v>
      </c>
      <c r="G106"/>
    </row>
    <row r="107" spans="2:7" ht="14.25">
      <c r="B107" s="98" t="s">
        <v>10</v>
      </c>
      <c r="C107" s="82"/>
      <c r="D107" s="7"/>
      <c r="E107" s="6"/>
      <c r="F107" s="52"/>
      <c r="G107"/>
    </row>
    <row r="108" spans="2:7" ht="14.25">
      <c r="B108" s="99" t="s">
        <v>33</v>
      </c>
      <c r="C108" s="71">
        <f>C66</f>
        <v>60295</v>
      </c>
      <c r="D108" s="40">
        <f>D66</f>
        <v>42871</v>
      </c>
      <c r="E108" s="148">
        <f>E66</f>
        <v>44428</v>
      </c>
      <c r="F108" s="146">
        <f>F66</f>
        <v>39899</v>
      </c>
      <c r="G108"/>
    </row>
    <row r="109" spans="2:7" ht="14.25">
      <c r="B109" s="99" t="s">
        <v>34</v>
      </c>
      <c r="C109" s="193">
        <f>C91</f>
        <v>18400</v>
      </c>
      <c r="D109" s="186">
        <f>D91</f>
        <v>6500</v>
      </c>
      <c r="E109" s="149">
        <f>E91</f>
        <v>6500</v>
      </c>
      <c r="F109" s="151">
        <f>F91</f>
        <v>6500</v>
      </c>
      <c r="G109"/>
    </row>
    <row r="110" spans="2:7" ht="14.25">
      <c r="B110" s="184" t="s">
        <v>40</v>
      </c>
      <c r="C110" s="61">
        <f>SUM(C108:C109)</f>
        <v>78695</v>
      </c>
      <c r="D110" s="174">
        <f>SUM(D108:D109)</f>
        <v>49371</v>
      </c>
      <c r="E110" s="43">
        <f>SUM(E108:E109)</f>
        <v>50928</v>
      </c>
      <c r="F110" s="150">
        <f>SUM(F108:F109)</f>
        <v>46399</v>
      </c>
      <c r="G110"/>
    </row>
    <row r="111" spans="2:7" ht="14.25">
      <c r="B111" s="110" t="s">
        <v>101</v>
      </c>
      <c r="C111" s="63">
        <v>0</v>
      </c>
      <c r="D111" s="26">
        <v>0</v>
      </c>
      <c r="E111" s="9">
        <f>E110+E106</f>
        <v>0</v>
      </c>
      <c r="F111" s="64">
        <f>F110+F106</f>
        <v>-660</v>
      </c>
      <c r="G111"/>
    </row>
    <row r="112" spans="2:7" ht="15" thickBot="1">
      <c r="B112" s="139" t="s">
        <v>102</v>
      </c>
      <c r="C112" s="177">
        <f>C110+C106</f>
        <v>0</v>
      </c>
      <c r="D112" s="176">
        <f>D110+D106</f>
        <v>0</v>
      </c>
      <c r="E112" s="173">
        <v>0</v>
      </c>
      <c r="F112" s="72">
        <v>0</v>
      </c>
      <c r="G112"/>
    </row>
    <row r="113" spans="4:7" ht="14.25">
      <c r="D113" s="35"/>
      <c r="E113" s="35"/>
      <c r="F113" s="35"/>
      <c r="G113"/>
    </row>
    <row r="114" spans="4:7" ht="14.25">
      <c r="D114" s="36"/>
      <c r="E114" s="36"/>
      <c r="F114" s="36"/>
      <c r="G114"/>
    </row>
    <row r="115" spans="4:7" ht="14.25">
      <c r="D115" s="20"/>
      <c r="E115" s="20"/>
      <c r="F115" s="20"/>
      <c r="G115"/>
    </row>
    <row r="116" spans="4:7" ht="14.25">
      <c r="D116" s="20"/>
      <c r="E116" s="20"/>
      <c r="F116" s="20"/>
      <c r="G116"/>
    </row>
    <row r="117" spans="4:7" ht="14.25">
      <c r="D117" s="33"/>
      <c r="E117" s="33"/>
      <c r="F117" s="33"/>
      <c r="G117"/>
    </row>
    <row r="118" spans="4:7" ht="14.25">
      <c r="D118" s="34"/>
      <c r="E118" s="34"/>
      <c r="F118" s="34"/>
      <c r="G118"/>
    </row>
    <row r="119" spans="4:7" ht="14.25">
      <c r="D119" s="20"/>
      <c r="E119" s="20"/>
      <c r="F119" s="20"/>
      <c r="G119"/>
    </row>
    <row r="120" spans="4:7" ht="14.25">
      <c r="D120" s="20"/>
      <c r="E120" s="20"/>
      <c r="F120" s="20"/>
      <c r="G120"/>
    </row>
    <row r="121" spans="4:7" ht="14.25">
      <c r="D121" s="20"/>
      <c r="E121" s="20"/>
      <c r="F121" s="20"/>
      <c r="G121"/>
    </row>
    <row r="122" spans="4:7" ht="14.25">
      <c r="D122" s="20"/>
      <c r="E122" s="20"/>
      <c r="F122" s="20"/>
      <c r="G122"/>
    </row>
    <row r="123" spans="4:7" ht="14.25">
      <c r="D123" s="35"/>
      <c r="E123" s="35"/>
      <c r="F123" s="35"/>
      <c r="G123"/>
    </row>
    <row r="124" spans="4:7" ht="14.25">
      <c r="D124" s="37"/>
      <c r="E124" s="37"/>
      <c r="F124" s="37"/>
      <c r="G124"/>
    </row>
    <row r="125" spans="4:7" ht="14.25">
      <c r="D125" s="37"/>
      <c r="E125" s="37"/>
      <c r="F125" s="37"/>
      <c r="G125"/>
    </row>
    <row r="126" spans="4:7" ht="14.25">
      <c r="D126" s="35"/>
      <c r="E126" s="35"/>
      <c r="F126" s="35"/>
      <c r="G126"/>
    </row>
    <row r="127" spans="4:7" ht="14.25">
      <c r="D127" s="37"/>
      <c r="E127" s="37"/>
      <c r="F127" s="37"/>
      <c r="G127"/>
    </row>
    <row r="128" spans="4:7" ht="14.25">
      <c r="D128" s="37"/>
      <c r="E128" s="37"/>
      <c r="F128" s="37"/>
      <c r="G128"/>
    </row>
    <row r="129" spans="4:7" ht="14.25">
      <c r="D129" s="35"/>
      <c r="E129" s="35"/>
      <c r="F129" s="35"/>
      <c r="G129"/>
    </row>
    <row r="130" spans="4:7" ht="14.25">
      <c r="D130" s="37"/>
      <c r="E130" s="37"/>
      <c r="F130" s="37"/>
      <c r="G130"/>
    </row>
    <row r="131" spans="4:7" ht="14.25">
      <c r="D131" s="36"/>
      <c r="E131" s="36"/>
      <c r="F131" s="36"/>
      <c r="G131"/>
    </row>
    <row r="132" spans="4:7" ht="14.25">
      <c r="D132"/>
      <c r="E132"/>
      <c r="F132"/>
      <c r="G132"/>
    </row>
    <row r="133" spans="4:7" ht="14.25">
      <c r="D133"/>
      <c r="E133"/>
      <c r="F133"/>
      <c r="G133"/>
    </row>
    <row r="134" spans="4:7" ht="14.25">
      <c r="D134"/>
      <c r="E134"/>
      <c r="F134"/>
      <c r="G134"/>
    </row>
    <row r="135" spans="4:7" ht="14.25">
      <c r="D135"/>
      <c r="E135"/>
      <c r="F135"/>
      <c r="G135"/>
    </row>
    <row r="136" spans="4:7" ht="14.25">
      <c r="D136"/>
      <c r="E136"/>
      <c r="F136"/>
      <c r="G136"/>
    </row>
    <row r="137" spans="4:7" ht="14.25">
      <c r="D137"/>
      <c r="E137"/>
      <c r="F137"/>
      <c r="G137"/>
    </row>
    <row r="138" spans="4:7" ht="14.25">
      <c r="D138"/>
      <c r="E138"/>
      <c r="F138"/>
      <c r="G138"/>
    </row>
    <row r="139" spans="4:7" ht="14.25">
      <c r="D139"/>
      <c r="E139"/>
      <c r="F139"/>
      <c r="G139"/>
    </row>
    <row r="140" spans="4:7" ht="14.25">
      <c r="D140"/>
      <c r="E140"/>
      <c r="F140"/>
      <c r="G140"/>
    </row>
    <row r="141" spans="4:7" ht="14.25">
      <c r="D141"/>
      <c r="E141"/>
      <c r="F141"/>
      <c r="G141"/>
    </row>
    <row r="142" spans="4:7" ht="14.25">
      <c r="D142"/>
      <c r="E142"/>
      <c r="F142"/>
      <c r="G142"/>
    </row>
    <row r="143" spans="4:7" ht="14.25">
      <c r="D143"/>
      <c r="E143"/>
      <c r="F143"/>
      <c r="G143"/>
    </row>
    <row r="144" spans="4:7" ht="14.25">
      <c r="D144"/>
      <c r="E144"/>
      <c r="F144"/>
      <c r="G144"/>
    </row>
    <row r="145" spans="4:7" ht="14.25">
      <c r="D145"/>
      <c r="E145"/>
      <c r="F145"/>
      <c r="G145"/>
    </row>
    <row r="146" spans="4:7" ht="14.25">
      <c r="D146"/>
      <c r="E146"/>
      <c r="F146"/>
      <c r="G146"/>
    </row>
  </sheetData>
  <mergeCells count="6">
    <mergeCell ref="A94:F94"/>
    <mergeCell ref="A96:F96"/>
    <mergeCell ref="A1:F1"/>
    <mergeCell ref="A3:F3"/>
    <mergeCell ref="A72:F72"/>
    <mergeCell ref="A74:F74"/>
  </mergeCells>
  <printOptions horizontalCentered="1" verticalCentered="1"/>
  <pageMargins left="0.03937007874015748" right="0.03937007874015748" top="0.4724409448818898" bottom="0.5118110236220472" header="0.31496062992125984" footer="0.31496062992125984"/>
  <pageSetup firstPageNumber="221" useFirstPageNumber="1" horizontalDpi="600" verticalDpi="600" orientation="portrait" paperSize="9" scale="76" r:id="rId1"/>
  <headerFooter alignWithMargins="0">
    <oddHeader>&amp;R&amp;"Arial,Bold"Appendix M(ii)</oddHeader>
    <oddFooter>&amp;L&amp;D&amp;T&amp;Z&amp;F&amp;R&amp;P</oddFooter>
  </headerFooter>
  <rowBreaks count="1" manualBreakCount="1">
    <brk id="7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Brent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London Borough of Brent</dc:creator>
  <cp:keywords/>
  <dc:description/>
  <cp:lastModifiedBy>gossp</cp:lastModifiedBy>
  <cp:lastPrinted>2007-02-15T10:33:30Z</cp:lastPrinted>
  <dcterms:created xsi:type="dcterms:W3CDTF">2003-06-30T16:20:07Z</dcterms:created>
  <dcterms:modified xsi:type="dcterms:W3CDTF">2007-02-26T13:03:14Z</dcterms:modified>
  <cp:category/>
  <cp:version/>
  <cp:contentType/>
  <cp:contentStatus/>
</cp:coreProperties>
</file>