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11-11-2005" sheetId="1" r:id="rId1"/>
    <sheet name="Sheet2" sheetId="2" state="hidden" r:id="rId2"/>
  </sheets>
  <definedNames>
    <definedName name="_xlnm.Print_Area" localSheetId="0">'11-11-2005'!$A$4:$F$66</definedName>
    <definedName name="_xlnm.Print_Titles" localSheetId="0">'11-11-2005'!$4:$5</definedName>
  </definedNames>
  <calcPr fullCalcOnLoad="1"/>
</workbook>
</file>

<file path=xl/sharedStrings.xml><?xml version="1.0" encoding="utf-8"?>
<sst xmlns="http://schemas.openxmlformats.org/spreadsheetml/2006/main" count="88" uniqueCount="70">
  <si>
    <t>2004/05</t>
  </si>
  <si>
    <t>2005/06</t>
  </si>
  <si>
    <t>2006/07</t>
  </si>
  <si>
    <t>2007/08</t>
  </si>
  <si>
    <t>£'000</t>
  </si>
  <si>
    <t>Service Area Cash Limits</t>
  </si>
  <si>
    <t>Corporate</t>
  </si>
  <si>
    <t>EAL</t>
  </si>
  <si>
    <t>Environment</t>
  </si>
  <si>
    <t>Housing</t>
  </si>
  <si>
    <t>Social Services</t>
  </si>
  <si>
    <t>Other Budgets</t>
  </si>
  <si>
    <t>Central Items</t>
  </si>
  <si>
    <t>Contribution to Balances</t>
  </si>
  <si>
    <t>Contingency</t>
  </si>
  <si>
    <t>Total Budget Requirement</t>
  </si>
  <si>
    <t>Less</t>
  </si>
  <si>
    <t>RSG</t>
  </si>
  <si>
    <t>NNDR</t>
  </si>
  <si>
    <t xml:space="preserve">Total AEF </t>
  </si>
  <si>
    <t>Plus Deficit on the Collection Fund</t>
  </si>
  <si>
    <t>Total to be met from CT for Brent Budget</t>
  </si>
  <si>
    <t>Taxbase</t>
  </si>
  <si>
    <t>Brent Council Tax at Band D</t>
  </si>
  <si>
    <t>BRENT % Increase</t>
  </si>
  <si>
    <t xml:space="preserve">TOTAL BAND D Including Precepts </t>
  </si>
  <si>
    <t>TOTAL % Increase</t>
  </si>
  <si>
    <t>Grant Loss - 2nd Homes</t>
  </si>
  <si>
    <t>Capitalisation</t>
  </si>
  <si>
    <t>Total New Growth</t>
  </si>
  <si>
    <t>Agreed Growth Reversal</t>
  </si>
  <si>
    <t>Total to be met from CT for GLA Precept (Assume 15%)</t>
  </si>
  <si>
    <t>GLA Precept (Assume 15% Increase per annum)</t>
  </si>
  <si>
    <t>Grand Total</t>
  </si>
  <si>
    <t>% Increase in Brent part of CT</t>
  </si>
  <si>
    <t>2008/09</t>
  </si>
  <si>
    <t xml:space="preserve">Balances </t>
  </si>
  <si>
    <t>Contribution to/Use of  Balances</t>
  </si>
  <si>
    <t>Total Other Budgets</t>
  </si>
  <si>
    <t>Grant Calculation for Future Years</t>
  </si>
  <si>
    <t>Balances Carried Forward</t>
  </si>
  <si>
    <t>Contribution to/Use of Balances</t>
  </si>
  <si>
    <t>Balances Brought Forward</t>
  </si>
  <si>
    <t>Brent Council Tax Requirement (£) -  92,879</t>
  </si>
  <si>
    <t>Spend to Save Scheme</t>
  </si>
  <si>
    <t>Balances to Fund Spend to Save</t>
  </si>
  <si>
    <t>% Spending increase</t>
  </si>
  <si>
    <t>Service Area Budgets (SABs)</t>
  </si>
  <si>
    <t xml:space="preserve">Total SABs </t>
  </si>
  <si>
    <t>Growth outside SABs</t>
  </si>
  <si>
    <t>Total Growth outside SABs</t>
  </si>
  <si>
    <t>Council Tax Calculation for Future (excluding GLA)</t>
  </si>
  <si>
    <t>Revised Grand Total</t>
  </si>
  <si>
    <t>Central Adjustments</t>
  </si>
  <si>
    <t>Forecast Underspend/(overspend) in  2005/2006</t>
  </si>
  <si>
    <t>Environment and Culture</t>
  </si>
  <si>
    <t xml:space="preserve">Children &amp; Familes </t>
  </si>
  <si>
    <t>Housing and Community Care</t>
  </si>
  <si>
    <t xml:space="preserve"> - Housing and Customer Services</t>
  </si>
  <si>
    <t xml:space="preserve"> - Adults and Social Care</t>
  </si>
  <si>
    <t>Adjustment to Amending Reports</t>
  </si>
  <si>
    <t>Demand, Price, Loss of Income Growth</t>
  </si>
  <si>
    <t>Service Priority Growth</t>
  </si>
  <si>
    <t xml:space="preserve">Previous year's grant, excluding schools spend from 2005/06,  plus floor on non-schools budget at </t>
  </si>
  <si>
    <t>2.5%</t>
  </si>
  <si>
    <t>1.0%</t>
  </si>
  <si>
    <t>0.0%</t>
  </si>
  <si>
    <t>Unidentified Future Growth</t>
  </si>
  <si>
    <t>Reductions required to achieve council tax increase at 2.5% grant increase</t>
  </si>
  <si>
    <t xml:space="preserve">Additional reductions required to achieve council tax increase at grant increases of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</si>
</sst>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0.0%"/>
    <numFmt numFmtId="171" formatCode="#,##0;[Red]#,##0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21" applyNumberFormat="1" applyFont="1">
      <alignment/>
      <protection/>
    </xf>
    <xf numFmtId="164" fontId="1" fillId="0" borderId="0" xfId="21" applyNumberFormat="1" applyFont="1">
      <alignment/>
      <protection/>
    </xf>
    <xf numFmtId="164" fontId="1" fillId="0" borderId="0" xfId="21" applyNumberFormat="1" applyFont="1" applyBorder="1">
      <alignment/>
      <protection/>
    </xf>
    <xf numFmtId="164" fontId="1" fillId="0" borderId="1" xfId="21" applyNumberFormat="1" applyFont="1" applyBorder="1">
      <alignment/>
      <protection/>
    </xf>
    <xf numFmtId="164" fontId="2" fillId="0" borderId="0" xfId="21" applyNumberFormat="1" applyFont="1" applyAlignment="1">
      <alignment horizontal="right"/>
      <protection/>
    </xf>
    <xf numFmtId="164" fontId="2" fillId="0" borderId="0" xfId="21" applyNumberFormat="1" applyFont="1" applyBorder="1">
      <alignment/>
      <protection/>
    </xf>
    <xf numFmtId="40" fontId="1" fillId="0" borderId="0" xfId="21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21" applyNumberFormat="1" applyFont="1" applyAlignment="1">
      <alignment horizontal="left"/>
      <protection/>
    </xf>
    <xf numFmtId="40" fontId="2" fillId="0" borderId="0" xfId="21" applyNumberFormat="1" applyFont="1">
      <alignment/>
      <protection/>
    </xf>
    <xf numFmtId="40" fontId="2" fillId="0" borderId="0" xfId="21" applyNumberFormat="1" applyFont="1" applyAlignment="1">
      <alignment horizontal="right"/>
      <protection/>
    </xf>
    <xf numFmtId="40" fontId="1" fillId="0" borderId="0" xfId="21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21" applyNumberFormat="1" applyFont="1" applyAlignment="1">
      <alignment wrapText="1"/>
      <protection/>
    </xf>
    <xf numFmtId="164" fontId="2" fillId="0" borderId="0" xfId="21" applyNumberFormat="1" applyFont="1" applyAlignment="1">
      <alignment horizontal="left" wrapText="1"/>
      <protection/>
    </xf>
    <xf numFmtId="164" fontId="2" fillId="0" borderId="0" xfId="21" applyNumberFormat="1" applyFont="1" applyAlignment="1">
      <alignment horizontal="right" wrapText="1"/>
      <protection/>
    </xf>
    <xf numFmtId="164" fontId="2" fillId="0" borderId="0" xfId="21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21" applyNumberFormat="1" applyFont="1">
      <alignment/>
      <protection/>
    </xf>
    <xf numFmtId="164" fontId="2" fillId="0" borderId="2" xfId="21" applyNumberFormat="1" applyFont="1" applyBorder="1">
      <alignment/>
      <protection/>
    </xf>
    <xf numFmtId="4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21" applyNumberFormat="1" applyFont="1" applyBorder="1">
      <alignment/>
      <protection/>
    </xf>
    <xf numFmtId="164" fontId="1" fillId="0" borderId="0" xfId="21" applyNumberFormat="1" applyFont="1" applyAlignment="1">
      <alignment wrapText="1"/>
      <protection/>
    </xf>
    <xf numFmtId="164" fontId="1" fillId="0" borderId="3" xfId="21" applyNumberFormat="1" applyFont="1" applyBorder="1" applyAlignment="1">
      <alignment wrapText="1"/>
      <protection/>
    </xf>
    <xf numFmtId="2" fontId="1" fillId="0" borderId="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4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ME00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81"/>
  <sheetViews>
    <sheetView tabSelected="1" zoomScale="75" zoomScaleNormal="75" workbookViewId="0" topLeftCell="A1">
      <selection activeCell="A69" sqref="A69"/>
    </sheetView>
  </sheetViews>
  <sheetFormatPr defaultColWidth="9.140625" defaultRowHeight="12.75"/>
  <cols>
    <col min="1" max="1" width="46.140625" style="25" customWidth="1"/>
    <col min="2" max="2" width="4.7109375" style="1" customWidth="1"/>
    <col min="3" max="3" width="13.28125" style="1" customWidth="1"/>
    <col min="4" max="4" width="12.7109375" style="1" customWidth="1"/>
    <col min="5" max="5" width="12.00390625" style="1" customWidth="1"/>
    <col min="6" max="6" width="11.57421875" style="1" customWidth="1"/>
    <col min="7" max="16384" width="5.7109375" style="1" customWidth="1"/>
  </cols>
  <sheetData>
    <row r="4" spans="3:6" ht="15">
      <c r="C4" s="14" t="s">
        <v>1</v>
      </c>
      <c r="D4" s="14" t="s">
        <v>2</v>
      </c>
      <c r="E4" s="15" t="s">
        <v>3</v>
      </c>
      <c r="F4" s="15" t="s">
        <v>35</v>
      </c>
    </row>
    <row r="5" spans="3:6" ht="15">
      <c r="C5" s="15" t="s">
        <v>4</v>
      </c>
      <c r="D5" s="15" t="s">
        <v>4</v>
      </c>
      <c r="E5" s="15" t="s">
        <v>4</v>
      </c>
      <c r="F5" s="15" t="s">
        <v>4</v>
      </c>
    </row>
    <row r="6" spans="1:2" ht="15">
      <c r="A6" s="26" t="s">
        <v>47</v>
      </c>
      <c r="B6" s="16"/>
    </row>
    <row r="7" spans="1:6" ht="14.25">
      <c r="A7" s="25" t="s">
        <v>6</v>
      </c>
      <c r="C7" s="1">
        <v>21937</v>
      </c>
      <c r="D7" s="1">
        <v>20865</v>
      </c>
      <c r="E7" s="1">
        <v>20796</v>
      </c>
      <c r="F7" s="1">
        <v>20678</v>
      </c>
    </row>
    <row r="8" spans="1:6" ht="14.25" customHeight="1">
      <c r="A8" s="25" t="s">
        <v>56</v>
      </c>
      <c r="C8" s="1">
        <v>42071</v>
      </c>
      <c r="D8" s="1">
        <f>42367+114-114</f>
        <v>42367</v>
      </c>
      <c r="E8" s="1">
        <f>42708+114+121-235</f>
        <v>42708</v>
      </c>
      <c r="F8" s="1">
        <f>43077+114+121+128-363</f>
        <v>43077</v>
      </c>
    </row>
    <row r="9" spans="1:6" ht="14.25">
      <c r="A9" s="25" t="s">
        <v>55</v>
      </c>
      <c r="C9" s="1">
        <v>41990</v>
      </c>
      <c r="D9" s="1">
        <v>42436</v>
      </c>
      <c r="E9" s="1">
        <v>42815</v>
      </c>
      <c r="F9" s="1">
        <v>43355</v>
      </c>
    </row>
    <row r="10" ht="14.25">
      <c r="A10" s="25" t="s">
        <v>57</v>
      </c>
    </row>
    <row r="11" spans="1:6" ht="14.25">
      <c r="A11" s="49" t="s">
        <v>58</v>
      </c>
      <c r="C11" s="1">
        <f>18759+227</f>
        <v>18986</v>
      </c>
      <c r="D11" s="1">
        <f>18777+227+168</f>
        <v>19172</v>
      </c>
      <c r="E11" s="1">
        <f>18712+227+168+11</f>
        <v>19118</v>
      </c>
      <c r="F11" s="1">
        <f>18665+227+168+11+11</f>
        <v>19082</v>
      </c>
    </row>
    <row r="12" spans="1:6" ht="14.25">
      <c r="A12" s="49" t="s">
        <v>59</v>
      </c>
      <c r="C12" s="1">
        <v>65403</v>
      </c>
      <c r="D12" s="1">
        <f>66101-114</f>
        <v>65987</v>
      </c>
      <c r="E12" s="1">
        <f>66813-114-121</f>
        <v>66578</v>
      </c>
      <c r="F12" s="1">
        <f>67542-114-121-128</f>
        <v>67179</v>
      </c>
    </row>
    <row r="13" spans="1:6" ht="15">
      <c r="A13" s="26" t="s">
        <v>48</v>
      </c>
      <c r="C13" s="3">
        <f>SUM(C7:C12)</f>
        <v>190387</v>
      </c>
      <c r="D13" s="3">
        <f>SUM(D7:D12)</f>
        <v>190827</v>
      </c>
      <c r="E13" s="3">
        <f>SUM(E7:E12)</f>
        <v>192015</v>
      </c>
      <c r="F13" s="3">
        <f>SUM(F7:F12)</f>
        <v>193371</v>
      </c>
    </row>
    <row r="14" spans="1:6" ht="15">
      <c r="A14" s="26"/>
      <c r="C14" s="4"/>
      <c r="D14" s="4"/>
      <c r="E14" s="4"/>
      <c r="F14" s="4"/>
    </row>
    <row r="15" ht="15">
      <c r="A15" s="26" t="s">
        <v>49</v>
      </c>
    </row>
    <row r="16" spans="1:6" ht="14.25">
      <c r="A16" s="1" t="s">
        <v>61</v>
      </c>
      <c r="C16" s="1">
        <v>0</v>
      </c>
      <c r="D16" s="1">
        <v>5248</v>
      </c>
      <c r="E16" s="1">
        <v>1580</v>
      </c>
      <c r="F16" s="1">
        <v>1301</v>
      </c>
    </row>
    <row r="17" spans="1:6" ht="14.25">
      <c r="A17" s="1" t="s">
        <v>62</v>
      </c>
      <c r="C17" s="1">
        <v>0</v>
      </c>
      <c r="D17" s="1">
        <v>3092</v>
      </c>
      <c r="E17" s="1">
        <v>580</v>
      </c>
      <c r="F17" s="1">
        <v>163</v>
      </c>
    </row>
    <row r="18" spans="1:6" ht="14.25">
      <c r="A18" s="25" t="s">
        <v>67</v>
      </c>
      <c r="C18" s="1">
        <v>0</v>
      </c>
      <c r="D18" s="1">
        <v>0</v>
      </c>
      <c r="E18" s="1">
        <v>11840</v>
      </c>
      <c r="F18" s="1">
        <f>19022+514</f>
        <v>19536</v>
      </c>
    </row>
    <row r="20" spans="1:6" ht="15">
      <c r="A20" s="26" t="s">
        <v>50</v>
      </c>
      <c r="C20" s="3">
        <f>SUM(C16:C19)</f>
        <v>0</v>
      </c>
      <c r="D20" s="3">
        <f>SUM(D16:D19)</f>
        <v>8340</v>
      </c>
      <c r="E20" s="3">
        <f>SUM(E16:E19)</f>
        <v>14000</v>
      </c>
      <c r="F20" s="3">
        <f>SUM(F16:F19)</f>
        <v>21000</v>
      </c>
    </row>
    <row r="21" spans="1:5" ht="14.25">
      <c r="A21" s="1"/>
      <c r="C21" s="6"/>
      <c r="D21" s="6"/>
      <c r="E21" s="6"/>
    </row>
    <row r="22" spans="1:2" ht="15">
      <c r="A22" s="26" t="s">
        <v>11</v>
      </c>
      <c r="B22" s="16"/>
    </row>
    <row r="23" spans="1:6" ht="14.25">
      <c r="A23" s="25" t="s">
        <v>12</v>
      </c>
      <c r="C23" s="6">
        <f>35386-73+250</f>
        <v>35563</v>
      </c>
      <c r="D23" s="6">
        <f>43329-80-3700+1500</f>
        <v>41049</v>
      </c>
      <c r="E23" s="6">
        <f>49768-80-1800+1500</f>
        <v>49388</v>
      </c>
      <c r="F23" s="6">
        <f>56125-80-1900+1500</f>
        <v>55645</v>
      </c>
    </row>
    <row r="24" spans="1:6" ht="14.25">
      <c r="A24" s="25" t="s">
        <v>53</v>
      </c>
      <c r="C24" s="6">
        <v>0</v>
      </c>
      <c r="D24" s="6">
        <f>-91+114</f>
        <v>23</v>
      </c>
      <c r="E24" s="6">
        <f>-101+235</f>
        <v>134</v>
      </c>
      <c r="F24" s="6">
        <f>-29+363</f>
        <v>334</v>
      </c>
    </row>
    <row r="25" spans="1:6" ht="14.25">
      <c r="A25" s="25" t="s">
        <v>44</v>
      </c>
      <c r="C25" s="1">
        <v>250</v>
      </c>
      <c r="D25" s="6">
        <v>-90</v>
      </c>
      <c r="E25" s="6">
        <v>-90</v>
      </c>
      <c r="F25" s="6">
        <v>-70</v>
      </c>
    </row>
    <row r="26" spans="1:6" ht="14.25">
      <c r="A26" s="25" t="s">
        <v>45</v>
      </c>
      <c r="C26" s="1">
        <v>-250</v>
      </c>
      <c r="D26" s="6">
        <v>90</v>
      </c>
      <c r="E26" s="6">
        <v>90</v>
      </c>
      <c r="F26" s="6">
        <v>70</v>
      </c>
    </row>
    <row r="27" spans="1:6" ht="14.25">
      <c r="A27" s="25" t="s">
        <v>37</v>
      </c>
      <c r="C27" s="1">
        <f>-487-1333-919</f>
        <v>-2739</v>
      </c>
      <c r="D27" s="1">
        <v>0</v>
      </c>
      <c r="E27" s="1">
        <v>0</v>
      </c>
      <c r="F27" s="1">
        <v>0</v>
      </c>
    </row>
    <row r="28" spans="1:6" ht="14.25">
      <c r="A28" s="1" t="s">
        <v>54</v>
      </c>
      <c r="C28" s="1">
        <v>1333</v>
      </c>
      <c r="D28" s="1">
        <v>0</v>
      </c>
      <c r="E28" s="1">
        <v>0</v>
      </c>
      <c r="F28" s="1">
        <v>0</v>
      </c>
    </row>
    <row r="29" spans="1:6" ht="14.25">
      <c r="A29" s="1" t="s">
        <v>60</v>
      </c>
      <c r="C29" s="1">
        <v>919</v>
      </c>
      <c r="D29" s="1">
        <v>0</v>
      </c>
      <c r="E29" s="1">
        <v>0</v>
      </c>
      <c r="F29" s="1">
        <v>0</v>
      </c>
    </row>
    <row r="30" spans="1:6" ht="15">
      <c r="A30" s="26" t="s">
        <v>38</v>
      </c>
      <c r="B30" s="16"/>
      <c r="C30" s="3">
        <f>SUM(C23:C29)</f>
        <v>35076</v>
      </c>
      <c r="D30" s="3">
        <f>SUM(D23:D29)</f>
        <v>41072</v>
      </c>
      <c r="E30" s="3">
        <f>SUM(E23:E29)</f>
        <v>49522</v>
      </c>
      <c r="F30" s="3">
        <f>SUM(F23:F29)</f>
        <v>55979</v>
      </c>
    </row>
    <row r="31" spans="1:6" ht="15">
      <c r="A31" s="26"/>
      <c r="B31" s="16"/>
      <c r="C31" s="4"/>
      <c r="D31" s="4"/>
      <c r="E31" s="4"/>
      <c r="F31" s="4"/>
    </row>
    <row r="32" spans="1:6" ht="15.75" thickBot="1">
      <c r="A32" s="26" t="s">
        <v>15</v>
      </c>
      <c r="B32" s="16"/>
      <c r="C32" s="41">
        <f>C13+C20+C30</f>
        <v>225463</v>
      </c>
      <c r="D32" s="41">
        <f>D13+D20+D30</f>
        <v>240239</v>
      </c>
      <c r="E32" s="41">
        <f>E13+E20+E30</f>
        <v>255537</v>
      </c>
      <c r="F32" s="41">
        <f>F13+F20+F30</f>
        <v>270350</v>
      </c>
    </row>
    <row r="33" spans="1:8" ht="15.75" thickTop="1">
      <c r="A33" s="27"/>
      <c r="B33" s="7"/>
      <c r="C33" s="4"/>
      <c r="D33" s="4"/>
      <c r="E33" s="6"/>
      <c r="F33" s="6"/>
      <c r="G33" s="6"/>
      <c r="H33" s="6"/>
    </row>
    <row r="34" spans="1:8" ht="15">
      <c r="A34" s="27" t="s">
        <v>20</v>
      </c>
      <c r="B34" s="7"/>
      <c r="C34" s="9">
        <v>1183</v>
      </c>
      <c r="D34" s="9">
        <v>1183</v>
      </c>
      <c r="E34" s="9">
        <v>1183</v>
      </c>
      <c r="F34" s="9">
        <v>1183</v>
      </c>
      <c r="G34" s="6"/>
      <c r="H34" s="6"/>
    </row>
    <row r="35" spans="1:8" ht="15">
      <c r="A35" s="27"/>
      <c r="B35" s="7"/>
      <c r="C35" s="6"/>
      <c r="D35" s="6"/>
      <c r="E35" s="6"/>
      <c r="F35" s="6"/>
      <c r="G35" s="6"/>
      <c r="H35" s="6"/>
    </row>
    <row r="36" spans="1:8" ht="15.75" thickBot="1">
      <c r="A36" s="27" t="s">
        <v>33</v>
      </c>
      <c r="B36" s="7"/>
      <c r="C36" s="34">
        <f>C32+C34</f>
        <v>226646</v>
      </c>
      <c r="D36" s="34">
        <f>D32+D34</f>
        <v>241422</v>
      </c>
      <c r="E36" s="34">
        <f>E32+E34</f>
        <v>256720</v>
      </c>
      <c r="F36" s="34">
        <f>F32+F34</f>
        <v>271533</v>
      </c>
      <c r="G36" s="6"/>
      <c r="H36" s="6"/>
    </row>
    <row r="37" spans="1:8" ht="15.75" thickTop="1">
      <c r="A37" s="27"/>
      <c r="B37" s="7"/>
      <c r="C37" s="12"/>
      <c r="D37" s="12"/>
      <c r="E37" s="12"/>
      <c r="F37" s="12"/>
      <c r="G37" s="6"/>
      <c r="H37" s="6"/>
    </row>
    <row r="38" spans="1:8" ht="29.25">
      <c r="A38" s="44" t="s">
        <v>68</v>
      </c>
      <c r="B38" s="7"/>
      <c r="C38" s="12"/>
      <c r="D38" s="12">
        <f>-11890+3700-250</f>
        <v>-8440</v>
      </c>
      <c r="E38" s="12">
        <f>-17500+1800</f>
        <v>-15700</v>
      </c>
      <c r="F38" s="12">
        <f>-24050+1900</f>
        <v>-22150</v>
      </c>
      <c r="G38" s="6"/>
      <c r="H38" s="6"/>
    </row>
    <row r="39" spans="1:8" ht="15">
      <c r="A39" s="27"/>
      <c r="B39" s="7"/>
      <c r="C39" s="12"/>
      <c r="D39" s="12"/>
      <c r="E39" s="12"/>
      <c r="F39" s="12"/>
      <c r="G39" s="6"/>
      <c r="H39" s="6"/>
    </row>
    <row r="40" spans="1:8" ht="15">
      <c r="A40" s="27" t="s">
        <v>52</v>
      </c>
      <c r="B40" s="7"/>
      <c r="C40" s="12">
        <f>+C36-C38</f>
        <v>226646</v>
      </c>
      <c r="D40" s="12">
        <f>+D36+D38</f>
        <v>232982</v>
      </c>
      <c r="E40" s="12">
        <f>+E36+E38</f>
        <v>241020</v>
      </c>
      <c r="F40" s="12">
        <f>+F36+F38</f>
        <v>249383</v>
      </c>
      <c r="G40" s="6"/>
      <c r="H40" s="6"/>
    </row>
    <row r="41" spans="1:8" ht="15">
      <c r="A41" s="44"/>
      <c r="B41" s="7"/>
      <c r="C41" s="12"/>
      <c r="D41" s="12"/>
      <c r="E41" s="12"/>
      <c r="F41" s="12"/>
      <c r="G41" s="6"/>
      <c r="H41" s="6"/>
    </row>
    <row r="42" spans="1:8" ht="15.75" thickBot="1">
      <c r="A42" s="45" t="s">
        <v>46</v>
      </c>
      <c r="B42" s="43"/>
      <c r="C42" s="43"/>
      <c r="D42" s="40">
        <f>(D40-C40)/C40</f>
        <v>0.02795549005938777</v>
      </c>
      <c r="E42" s="40">
        <f>(E40-D40)/D40</f>
        <v>0.03450051935342645</v>
      </c>
      <c r="F42" s="40">
        <f>(F40-E40)/E40</f>
        <v>0.03469836528088955</v>
      </c>
      <c r="G42" s="6"/>
      <c r="H42" s="6"/>
    </row>
    <row r="43" spans="1:8" ht="15.75" thickTop="1">
      <c r="A43" s="26"/>
      <c r="B43" s="4"/>
      <c r="C43" s="6"/>
      <c r="D43" s="6"/>
      <c r="F43" s="6"/>
      <c r="G43" s="6"/>
      <c r="H43" s="6"/>
    </row>
    <row r="44" spans="1:8" ht="15">
      <c r="A44" s="26" t="s">
        <v>39</v>
      </c>
      <c r="B44" s="16"/>
      <c r="C44" s="36"/>
      <c r="D44" s="36"/>
      <c r="E44" s="36"/>
      <c r="G44" s="6"/>
      <c r="H44" s="6"/>
    </row>
    <row r="45" spans="1:8" ht="43.5">
      <c r="A45" s="25" t="s">
        <v>63</v>
      </c>
      <c r="B45" s="16"/>
      <c r="C45" s="48"/>
      <c r="D45" s="48"/>
      <c r="E45" s="48"/>
      <c r="F45" s="48"/>
      <c r="G45" s="6"/>
      <c r="H45" s="6"/>
    </row>
    <row r="46" spans="1:8" ht="15">
      <c r="A46" s="50" t="s">
        <v>64</v>
      </c>
      <c r="B46" s="16"/>
      <c r="C46" s="48">
        <f>282084-141771</f>
        <v>140313</v>
      </c>
      <c r="D46" s="48">
        <f>+C$46*1.025</f>
        <v>143820.82499999998</v>
      </c>
      <c r="E46" s="48">
        <f>+D$46*1.025</f>
        <v>147416.34562499996</v>
      </c>
      <c r="F46" s="48">
        <f>+E$46*1.025</f>
        <v>151101.75426562494</v>
      </c>
      <c r="G46" s="6"/>
      <c r="H46" s="6"/>
    </row>
    <row r="47" spans="1:8" ht="15">
      <c r="A47" s="50" t="s">
        <v>65</v>
      </c>
      <c r="B47" s="16"/>
      <c r="C47" s="48">
        <f>282084-141771</f>
        <v>140313</v>
      </c>
      <c r="D47" s="48">
        <f>+C$47*1.01</f>
        <v>141716.13</v>
      </c>
      <c r="E47" s="48">
        <f>+D$47*1.01</f>
        <v>143133.2913</v>
      </c>
      <c r="F47" s="48">
        <f>+E$47*1.01</f>
        <v>144564.624213</v>
      </c>
      <c r="G47" s="6"/>
      <c r="H47" s="6"/>
    </row>
    <row r="48" spans="1:8" ht="15">
      <c r="A48" s="50" t="s">
        <v>66</v>
      </c>
      <c r="B48" s="16"/>
      <c r="C48" s="48">
        <f>282084-141771</f>
        <v>140313</v>
      </c>
      <c r="D48" s="48">
        <f>+C$46*1</f>
        <v>140313</v>
      </c>
      <c r="E48" s="48">
        <f>+D$48*1</f>
        <v>140313</v>
      </c>
      <c r="F48" s="48">
        <f>+E$48*1</f>
        <v>140313</v>
      </c>
      <c r="G48" s="6"/>
      <c r="H48" s="6"/>
    </row>
    <row r="49" spans="1:8" ht="15">
      <c r="A49" s="31"/>
      <c r="B49" s="4"/>
      <c r="C49" s="37"/>
      <c r="D49" s="37"/>
      <c r="E49" s="37"/>
      <c r="F49" s="6"/>
      <c r="G49" s="6"/>
      <c r="H49" s="6"/>
    </row>
    <row r="50" spans="1:8" ht="15.75" thickBot="1">
      <c r="A50" s="38"/>
      <c r="B50" s="39"/>
      <c r="C50" s="46"/>
      <c r="D50" s="40"/>
      <c r="E50" s="40"/>
      <c r="F50" s="40"/>
      <c r="G50" s="6"/>
      <c r="H50" s="6"/>
    </row>
    <row r="51" spans="1:8" ht="15.75" thickTop="1">
      <c r="A51" s="31"/>
      <c r="B51" s="4"/>
      <c r="C51" s="37"/>
      <c r="D51" s="37"/>
      <c r="E51" s="37"/>
      <c r="F51" s="6"/>
      <c r="G51" s="6"/>
      <c r="H51" s="6"/>
    </row>
    <row r="52" spans="1:8" ht="29.25">
      <c r="A52" s="44" t="s">
        <v>69</v>
      </c>
      <c r="B52" s="4"/>
      <c r="C52" s="37"/>
      <c r="D52" s="37"/>
      <c r="E52" s="37"/>
      <c r="F52" s="6"/>
      <c r="G52" s="6"/>
      <c r="H52" s="6"/>
    </row>
    <row r="53" spans="1:8" ht="15">
      <c r="A53" s="50" t="s">
        <v>64</v>
      </c>
      <c r="B53" s="4"/>
      <c r="C53" s="37"/>
      <c r="D53" s="12">
        <f>D46-D46</f>
        <v>0</v>
      </c>
      <c r="E53" s="12">
        <f>E46-E46</f>
        <v>0</v>
      </c>
      <c r="F53" s="12">
        <f>F46-F46</f>
        <v>0</v>
      </c>
      <c r="G53" s="6"/>
      <c r="H53" s="6"/>
    </row>
    <row r="54" spans="1:8" ht="15">
      <c r="A54" s="50" t="s">
        <v>65</v>
      </c>
      <c r="B54" s="4"/>
      <c r="C54" s="37"/>
      <c r="D54" s="12">
        <f>-D46+D47</f>
        <v>-2104.694999999978</v>
      </c>
      <c r="E54" s="12">
        <f>-E46+E47</f>
        <v>-4283.054324999946</v>
      </c>
      <c r="F54" s="12">
        <f>-F46+F47</f>
        <v>-6537.13005262494</v>
      </c>
      <c r="G54" s="6"/>
      <c r="H54" s="6"/>
    </row>
    <row r="55" spans="1:8" ht="15">
      <c r="A55" s="50" t="s">
        <v>66</v>
      </c>
      <c r="B55" s="4"/>
      <c r="C55" s="37"/>
      <c r="D55" s="12">
        <f>D48-D46</f>
        <v>-3507.8249999999825</v>
      </c>
      <c r="E55" s="12">
        <f>E48-E46</f>
        <v>-7103.345624999958</v>
      </c>
      <c r="F55" s="12">
        <f>F48-F46</f>
        <v>-10788.754265624942</v>
      </c>
      <c r="G55" s="6"/>
      <c r="H55" s="6"/>
    </row>
    <row r="56" spans="1:8" ht="15.75" thickBot="1">
      <c r="A56" s="38"/>
      <c r="B56" s="39"/>
      <c r="C56" s="46"/>
      <c r="D56" s="40"/>
      <c r="E56" s="40"/>
      <c r="F56" s="40"/>
      <c r="G56" s="6"/>
      <c r="H56" s="6"/>
    </row>
    <row r="57" spans="1:8" ht="18.75" customHeight="1" thickTop="1">
      <c r="A57" s="31"/>
      <c r="B57" s="4"/>
      <c r="C57" s="37"/>
      <c r="D57" s="36"/>
      <c r="E57" s="36"/>
      <c r="F57" s="36"/>
      <c r="G57" s="6"/>
      <c r="H57" s="6"/>
    </row>
    <row r="58" spans="1:8" ht="28.5" customHeight="1">
      <c r="A58" s="26" t="s">
        <v>51</v>
      </c>
      <c r="B58" s="4"/>
      <c r="C58" s="6"/>
      <c r="D58" s="6"/>
      <c r="E58" s="6"/>
      <c r="F58" s="6"/>
      <c r="G58" s="6"/>
      <c r="H58" s="6"/>
    </row>
    <row r="59" spans="1:8" ht="15">
      <c r="A59" s="25" t="s">
        <v>43</v>
      </c>
      <c r="B59" s="35"/>
      <c r="C59" s="47">
        <f>((C$36-C$46)*1000)/92879</f>
        <v>929.5212050086672</v>
      </c>
      <c r="D59" s="47">
        <f>((D$40-D$46)*1000)/92879</f>
        <v>959.9713067539489</v>
      </c>
      <c r="E59" s="47">
        <f>((E$40-E$46)*1000)/92879</f>
        <v>1007.8021336900704</v>
      </c>
      <c r="F59" s="47">
        <f>((F$40-F$46)*1000)/92879</f>
        <v>1058.1643399947789</v>
      </c>
      <c r="G59" s="6"/>
      <c r="H59" s="6"/>
    </row>
    <row r="60" spans="2:8" ht="15">
      <c r="B60" s="35"/>
      <c r="C60" s="47"/>
      <c r="D60" s="47"/>
      <c r="E60" s="47"/>
      <c r="F60" s="47"/>
      <c r="G60" s="6"/>
      <c r="H60" s="6"/>
    </row>
    <row r="61" spans="1:8" ht="15.75" thickBot="1">
      <c r="A61" s="38" t="s">
        <v>34</v>
      </c>
      <c r="B61" s="39"/>
      <c r="C61" s="40"/>
      <c r="D61" s="40">
        <f>(D59-C59)/C59</f>
        <v>0.03275891026606302</v>
      </c>
      <c r="E61" s="40">
        <f>(E59-D59)/D59</f>
        <v>0.04982526727580733</v>
      </c>
      <c r="F61" s="40">
        <f>(F59-E59)/E59</f>
        <v>0.04997231561745868</v>
      </c>
      <c r="G61" s="6"/>
      <c r="H61" s="6"/>
    </row>
    <row r="62" spans="2:8" ht="15.75" thickTop="1">
      <c r="B62" s="4"/>
      <c r="C62" s="36"/>
      <c r="D62" s="36"/>
      <c r="E62" s="36"/>
      <c r="F62" s="36"/>
      <c r="G62" s="6"/>
      <c r="H62" s="6"/>
    </row>
    <row r="63" spans="1:8" ht="15">
      <c r="A63" s="26" t="s">
        <v>36</v>
      </c>
      <c r="B63" s="16"/>
      <c r="C63" s="4"/>
      <c r="D63" s="4"/>
      <c r="E63" s="4"/>
      <c r="F63" s="4"/>
      <c r="G63" s="6"/>
      <c r="H63" s="6"/>
    </row>
    <row r="64" spans="1:8" ht="15">
      <c r="A64" s="25" t="s">
        <v>42</v>
      </c>
      <c r="B64" s="16"/>
      <c r="C64" s="4">
        <f>10346-131</f>
        <v>10215</v>
      </c>
      <c r="D64" s="4">
        <f>+C66</f>
        <v>7226</v>
      </c>
      <c r="E64" s="4">
        <f>+D66</f>
        <v>7316</v>
      </c>
      <c r="F64" s="4">
        <f>+E66</f>
        <v>7406</v>
      </c>
      <c r="G64" s="6"/>
      <c r="H64" s="6"/>
    </row>
    <row r="65" spans="1:8" ht="14.25">
      <c r="A65" s="25" t="s">
        <v>41</v>
      </c>
      <c r="C65" s="1">
        <f>+C27+C26</f>
        <v>-2989</v>
      </c>
      <c r="D65" s="1">
        <f>+D27+D26</f>
        <v>90</v>
      </c>
      <c r="E65" s="1">
        <f>+E27+E26</f>
        <v>90</v>
      </c>
      <c r="F65" s="1">
        <f>+F27+F26</f>
        <v>70</v>
      </c>
      <c r="G65" s="6"/>
      <c r="H65" s="6"/>
    </row>
    <row r="66" spans="1:8" ht="15.75" thickBot="1">
      <c r="A66" s="26" t="s">
        <v>40</v>
      </c>
      <c r="B66" s="16"/>
      <c r="C66" s="42">
        <f>SUM(C64:C65)</f>
        <v>7226</v>
      </c>
      <c r="D66" s="42">
        <f>SUM(D64:D65)</f>
        <v>7316</v>
      </c>
      <c r="E66" s="42">
        <f>SUM(E64:E65)</f>
        <v>7406</v>
      </c>
      <c r="F66" s="42">
        <f>SUM(F64:F65)</f>
        <v>7476</v>
      </c>
      <c r="G66" s="6"/>
      <c r="H66" s="6"/>
    </row>
    <row r="67" spans="7:8" ht="15" thickTop="1">
      <c r="G67" s="6"/>
      <c r="H67" s="6"/>
    </row>
    <row r="75" spans="1:6" ht="15">
      <c r="A75" s="27"/>
      <c r="B75" s="7"/>
      <c r="C75" s="4"/>
      <c r="D75" s="4"/>
      <c r="E75" s="6"/>
      <c r="F75" s="6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spans="1:6" ht="15">
      <c r="A81" s="30"/>
      <c r="B81" s="12"/>
      <c r="C81" s="4"/>
      <c r="D81" s="4"/>
      <c r="E81" s="6"/>
      <c r="F81" s="6"/>
    </row>
  </sheetData>
  <printOptions horizontalCentered="1"/>
  <pageMargins left="0.7480314960629921" right="0.7480314960629921" top="1.1811023622047245" bottom="0.984251968503937" header="0.5118110236220472" footer="0.5118110236220472"/>
  <pageSetup firstPageNumber="185" useFirstPageNumber="1" fitToHeight="1" fitToWidth="1" horizontalDpi="300" verticalDpi="300" orientation="portrait" paperSize="9" scale="67" r:id="rId1"/>
  <headerFooter alignWithMargins="0">
    <oddHeader>&amp;C&amp;"Arial,Bold"&amp;12
2005/2006 TO 2008/2009 BUDGET PROJECTIONS - INCLUDING REDUCTIONS REQUIRED TO ACHIEVE COUNCIL TAX RISES AT 2005/2006 LEVELS&amp;R&amp;"Arial,Bold"Appendix 1</oddHeader>
    <oddFooter>&amp;L&amp;F\&amp;A&amp;R1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0">
      <selection activeCell="D32" sqref="D3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34222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322508</v>
      </c>
      <c r="E11" s="2">
        <f>SUM(E6:E10)</f>
        <v>337231</v>
      </c>
      <c r="F11" s="2">
        <f>SUM(F6:F10)</f>
        <v>349620</v>
      </c>
    </row>
    <row r="12" spans="1:2" ht="15">
      <c r="A12" s="26" t="s">
        <v>11</v>
      </c>
      <c r="B12" s="16"/>
    </row>
    <row r="13" spans="1:6" ht="14.25">
      <c r="A13" s="25" t="s">
        <v>12</v>
      </c>
      <c r="C13" s="1">
        <v>37663</v>
      </c>
      <c r="D13" s="1">
        <v>44789</v>
      </c>
      <c r="E13" s="1">
        <v>51139</v>
      </c>
      <c r="F13" s="1">
        <v>58659</v>
      </c>
    </row>
    <row r="14" spans="1:6" ht="14.25">
      <c r="A14" s="25" t="s">
        <v>13</v>
      </c>
      <c r="C14" s="1">
        <v>2669</v>
      </c>
      <c r="D14" s="1">
        <v>3000</v>
      </c>
      <c r="E14" s="1">
        <v>0</v>
      </c>
      <c r="F14" s="1">
        <v>0</v>
      </c>
    </row>
    <row r="15" spans="1:6" ht="14.25">
      <c r="A15" s="25" t="s">
        <v>14</v>
      </c>
      <c r="C15" s="1">
        <v>0</v>
      </c>
      <c r="D15" s="1">
        <v>500</v>
      </c>
      <c r="E15" s="1">
        <v>7500</v>
      </c>
      <c r="F15" s="1">
        <v>14500</v>
      </c>
    </row>
    <row r="16" spans="1:6" ht="14.25">
      <c r="A16" s="25" t="s">
        <v>29</v>
      </c>
      <c r="D16" s="1">
        <v>6934</v>
      </c>
      <c r="E16" s="1">
        <v>8575</v>
      </c>
      <c r="F16" s="1">
        <v>8575</v>
      </c>
    </row>
    <row r="17" ht="14.25">
      <c r="A17" s="25" t="s">
        <v>30</v>
      </c>
    </row>
    <row r="18" spans="1:6" ht="14.25">
      <c r="A18" s="25" t="s">
        <v>27</v>
      </c>
      <c r="C18" s="32">
        <v>0</v>
      </c>
      <c r="D18" s="1">
        <v>300</v>
      </c>
      <c r="E18" s="1">
        <v>300</v>
      </c>
      <c r="F18" s="1">
        <v>300</v>
      </c>
    </row>
    <row r="19" spans="1:6" ht="14.25">
      <c r="A19" s="25" t="s">
        <v>28</v>
      </c>
      <c r="C19" s="1">
        <v>-350</v>
      </c>
      <c r="D19" s="1">
        <v>0</v>
      </c>
      <c r="E19" s="1">
        <v>0</v>
      </c>
      <c r="F19" s="1">
        <v>0</v>
      </c>
    </row>
    <row r="20" spans="1:6" ht="15">
      <c r="A20" s="26"/>
      <c r="B20" s="16"/>
      <c r="C20" s="3">
        <f>SUM(C13:C19)</f>
        <v>39982</v>
      </c>
      <c r="D20" s="3">
        <f>SUM(D13:D19)</f>
        <v>55523</v>
      </c>
      <c r="E20" s="3">
        <f>SUM(E13:E19)</f>
        <v>67514</v>
      </c>
      <c r="F20" s="3">
        <f>SUM(F13:F19)</f>
        <v>82034</v>
      </c>
    </row>
    <row r="21" spans="1:6" ht="15">
      <c r="A21" s="26"/>
      <c r="B21" s="16"/>
      <c r="C21" s="4"/>
      <c r="D21" s="4"/>
      <c r="E21" s="4"/>
      <c r="F21" s="4"/>
    </row>
    <row r="22" spans="1:6" ht="15">
      <c r="A22" s="26"/>
      <c r="B22" s="16"/>
      <c r="C22" s="4"/>
      <c r="D22" s="4"/>
      <c r="E22" s="4"/>
      <c r="F22" s="6"/>
    </row>
    <row r="23" spans="1:6" ht="15.75" thickBot="1">
      <c r="A23" s="26" t="s">
        <v>15</v>
      </c>
      <c r="B23" s="16"/>
      <c r="C23" s="5">
        <f>C11+C20</f>
        <v>347415</v>
      </c>
      <c r="D23" s="5">
        <f>D11+D20</f>
        <v>378031</v>
      </c>
      <c r="E23" s="5">
        <f>E11+E20</f>
        <v>404745</v>
      </c>
      <c r="F23" s="5">
        <f>F11+F20</f>
        <v>431654</v>
      </c>
    </row>
    <row r="24" spans="1:5" ht="15.75" thickTop="1">
      <c r="A24" s="26"/>
      <c r="B24" s="16"/>
      <c r="C24" s="6"/>
      <c r="D24" s="6"/>
      <c r="E24" s="6"/>
    </row>
    <row r="25" spans="1:10" ht="15">
      <c r="A25" s="27" t="s">
        <v>16</v>
      </c>
      <c r="B25" s="7"/>
      <c r="C25" s="9"/>
      <c r="D25" s="6"/>
      <c r="E25" s="6"/>
      <c r="F25" s="6"/>
      <c r="G25" s="6"/>
      <c r="H25" s="6"/>
      <c r="I25" s="6"/>
      <c r="J25" s="6"/>
    </row>
    <row r="26" spans="1:10" ht="15">
      <c r="A26" s="27" t="s">
        <v>17</v>
      </c>
      <c r="B26" s="7"/>
      <c r="C26" s="9"/>
      <c r="D26" s="9"/>
      <c r="E26" s="9"/>
      <c r="F26" s="6"/>
      <c r="G26" s="6"/>
      <c r="H26" s="6"/>
      <c r="I26" s="6"/>
      <c r="J26" s="6"/>
    </row>
    <row r="27" spans="1:10" ht="15">
      <c r="A27" s="27" t="s">
        <v>18</v>
      </c>
      <c r="B27" s="7"/>
      <c r="C27" s="9"/>
      <c r="D27" s="6"/>
      <c r="E27" s="6"/>
      <c r="F27" s="6"/>
      <c r="G27" s="6"/>
      <c r="H27" s="6"/>
      <c r="I27" s="6"/>
      <c r="J27" s="6"/>
    </row>
    <row r="28" spans="1:10" ht="15">
      <c r="A28" s="27" t="s">
        <v>19</v>
      </c>
      <c r="B28" s="7"/>
      <c r="C28" s="10">
        <v>265239</v>
      </c>
      <c r="D28" s="10">
        <v>281700</v>
      </c>
      <c r="E28" s="10">
        <v>297100</v>
      </c>
      <c r="F28" s="10">
        <v>312900</v>
      </c>
      <c r="G28" s="6"/>
      <c r="H28" s="6"/>
      <c r="I28" s="6"/>
      <c r="J28" s="6"/>
    </row>
    <row r="29" spans="1:10" ht="15">
      <c r="A29" s="27"/>
      <c r="B29" s="7"/>
      <c r="C29" s="9"/>
      <c r="D29" s="4"/>
      <c r="E29" s="4"/>
      <c r="F29" s="6"/>
      <c r="G29" s="6"/>
      <c r="H29" s="6"/>
      <c r="I29" s="6"/>
      <c r="J29" s="6"/>
    </row>
    <row r="30" spans="1:10" ht="15">
      <c r="A30" s="27" t="s">
        <v>20</v>
      </c>
      <c r="B30" s="7"/>
      <c r="C30" s="9">
        <v>1187</v>
      </c>
      <c r="D30" s="9">
        <v>1183</v>
      </c>
      <c r="E30" s="9">
        <v>1183</v>
      </c>
      <c r="F30" s="9">
        <v>1183</v>
      </c>
      <c r="G30" s="6"/>
      <c r="H30" s="6"/>
      <c r="I30" s="6"/>
      <c r="J30" s="6"/>
    </row>
    <row r="31" spans="1:10" ht="15">
      <c r="A31" s="27"/>
      <c r="B31" s="7"/>
      <c r="C31" s="9"/>
      <c r="D31" s="6"/>
      <c r="E31" s="6"/>
      <c r="F31" s="6"/>
      <c r="G31" s="6"/>
      <c r="H31" s="6"/>
      <c r="I31" s="6"/>
      <c r="J31" s="6"/>
    </row>
    <row r="32" spans="1:10" ht="30">
      <c r="A32" s="27" t="s">
        <v>21</v>
      </c>
      <c r="B32" s="7"/>
      <c r="C32" s="10">
        <f>C23-C28+C30</f>
        <v>83363</v>
      </c>
      <c r="D32" s="10">
        <f>D23-D28+D30</f>
        <v>97514</v>
      </c>
      <c r="E32" s="10">
        <f>E23-E28+E30</f>
        <v>108828</v>
      </c>
      <c r="F32" s="10">
        <f>F23-F28+F30</f>
        <v>119937</v>
      </c>
      <c r="G32" s="6"/>
      <c r="H32" s="6"/>
      <c r="I32" s="6"/>
      <c r="J32" s="6"/>
    </row>
    <row r="33" spans="1:10" ht="15">
      <c r="A33" s="27"/>
      <c r="B33" s="7"/>
      <c r="C33" s="8"/>
      <c r="D33" s="4"/>
      <c r="E33" s="4"/>
      <c r="F33" s="6"/>
      <c r="G33" s="6"/>
      <c r="H33" s="6"/>
      <c r="I33" s="6"/>
      <c r="J33" s="6"/>
    </row>
    <row r="34" spans="1:10" ht="30">
      <c r="A34" s="27" t="s">
        <v>31</v>
      </c>
      <c r="B34" s="10">
        <f>(224.4*B36)/1000</f>
        <v>20363.8512</v>
      </c>
      <c r="C34" s="10">
        <v>22358</v>
      </c>
      <c r="D34" s="10">
        <f>C34*1.25</f>
        <v>27947.5</v>
      </c>
      <c r="E34" s="10">
        <f>D34*1.25</f>
        <v>34934.375</v>
      </c>
      <c r="F34" s="10">
        <f>E34*1.25</f>
        <v>43667.96875</v>
      </c>
      <c r="G34" s="6"/>
      <c r="H34" s="6"/>
      <c r="I34" s="6"/>
      <c r="J34" s="6"/>
    </row>
    <row r="35" spans="1:10" ht="15">
      <c r="A35" s="27"/>
      <c r="B35" s="7"/>
      <c r="C35" s="8"/>
      <c r="D35" s="6"/>
      <c r="E35" s="6"/>
      <c r="F35" s="6"/>
      <c r="G35" s="6"/>
      <c r="H35" s="6"/>
      <c r="I35" s="6"/>
      <c r="J35" s="6"/>
    </row>
    <row r="36" spans="1:10" ht="15">
      <c r="A36" s="27" t="s">
        <v>22</v>
      </c>
      <c r="B36" s="8">
        <v>90748</v>
      </c>
      <c r="C36" s="8">
        <v>92643</v>
      </c>
      <c r="D36" s="6">
        <v>92643</v>
      </c>
      <c r="E36" s="6">
        <f>D36</f>
        <v>92643</v>
      </c>
      <c r="F36" s="6">
        <f>E36</f>
        <v>92643</v>
      </c>
      <c r="G36" s="6"/>
      <c r="H36" s="6"/>
      <c r="I36" s="6"/>
      <c r="J36" s="6"/>
    </row>
    <row r="37" spans="1:10" ht="15">
      <c r="A37" s="27"/>
      <c r="B37" s="7"/>
      <c r="C37" s="8"/>
      <c r="D37" s="6"/>
      <c r="E37" s="6"/>
      <c r="F37" s="6"/>
      <c r="G37" s="6"/>
      <c r="H37" s="6"/>
      <c r="I37" s="6"/>
      <c r="J37" s="6"/>
    </row>
    <row r="38" spans="1:10" ht="15">
      <c r="A38" s="27" t="s">
        <v>23</v>
      </c>
      <c r="B38" s="13">
        <v>850.65</v>
      </c>
      <c r="C38" s="13">
        <f>ROUND(C32/(C36/1000),2)</f>
        <v>899.83</v>
      </c>
      <c r="D38" s="13">
        <f>ROUND(D32/(D36/1000),2)</f>
        <v>1052.58</v>
      </c>
      <c r="E38" s="13">
        <f>ROUND(E32/(E36/1000),2)</f>
        <v>1174.7</v>
      </c>
      <c r="F38" s="13">
        <f>ROUND(F32/(F36/1000),2)</f>
        <v>1294.61</v>
      </c>
      <c r="G38" s="6"/>
      <c r="H38" s="6"/>
      <c r="I38" s="6"/>
      <c r="J38" s="6"/>
    </row>
    <row r="39" spans="1:10" ht="15">
      <c r="A39" s="28" t="s">
        <v>24</v>
      </c>
      <c r="B39" s="19"/>
      <c r="C39" s="33">
        <f>(C38-B38)/(B38/100)</f>
        <v>5.781461235525782</v>
      </c>
      <c r="D39" s="33">
        <f>(D38-C38)/(C38/100)</f>
        <v>16.97542869208627</v>
      </c>
      <c r="E39" s="33">
        <f>(E38-D38)/(D38/100)</f>
        <v>11.601968496456339</v>
      </c>
      <c r="F39" s="33">
        <f>(F38-E38)/(E38/100)</f>
        <v>10.207712607474237</v>
      </c>
      <c r="G39" s="6"/>
      <c r="H39" s="6"/>
      <c r="I39" s="6"/>
      <c r="J39" s="6"/>
    </row>
    <row r="40" spans="1:10" ht="15">
      <c r="A40" s="29"/>
      <c r="B40" s="21"/>
      <c r="C40" s="22"/>
      <c r="D40" s="23"/>
      <c r="E40" s="23"/>
      <c r="F40" s="24"/>
      <c r="G40" s="6"/>
      <c r="H40" s="6"/>
      <c r="I40" s="6"/>
      <c r="J40" s="6"/>
    </row>
    <row r="41" spans="1:10" ht="30">
      <c r="A41" s="27" t="s">
        <v>32</v>
      </c>
      <c r="B41" s="20">
        <f>ROUND(B34/(B36/1000),2)</f>
        <v>224.4</v>
      </c>
      <c r="C41" s="20">
        <v>241.33</v>
      </c>
      <c r="D41" s="20">
        <f>D34/D36*1000</f>
        <v>301.6687715207841</v>
      </c>
      <c r="E41" s="20">
        <f>E34/E36*1000</f>
        <v>377.0859644009801</v>
      </c>
      <c r="F41" s="20">
        <f>F34/F36*1000</f>
        <v>471.35745550122516</v>
      </c>
      <c r="G41" s="6"/>
      <c r="H41" s="6"/>
      <c r="I41" s="6"/>
      <c r="J41" s="6"/>
    </row>
    <row r="42" spans="1:10" ht="15">
      <c r="A42" s="27" t="s">
        <v>25</v>
      </c>
      <c r="B42" s="20">
        <f>B38+B41</f>
        <v>1075.05</v>
      </c>
      <c r="C42" s="20">
        <f>C38+C41</f>
        <v>1141.16</v>
      </c>
      <c r="D42" s="20">
        <f>D38+D41</f>
        <v>1354.248771520784</v>
      </c>
      <c r="E42" s="20">
        <f>E38+E41</f>
        <v>1551.7859644009802</v>
      </c>
      <c r="F42" s="20">
        <f>F38+F41</f>
        <v>1765.967455501225</v>
      </c>
      <c r="G42" s="6"/>
      <c r="H42" s="6"/>
      <c r="I42" s="6"/>
      <c r="J42" s="6"/>
    </row>
    <row r="43" spans="1:10" ht="15">
      <c r="A43" s="28" t="s">
        <v>26</v>
      </c>
      <c r="B43" s="19"/>
      <c r="C43" s="33">
        <f>(C42-B42)/(B42/100)</f>
        <v>6.1494814194688745</v>
      </c>
      <c r="D43" s="33">
        <f>(D42-C42)/(C42/100)</f>
        <v>18.67299690847768</v>
      </c>
      <c r="E43" s="33">
        <f>(E42-D42)/(D42/100)</f>
        <v>14.58647753900987</v>
      </c>
      <c r="F43" s="33">
        <f>(F42-E42)/(E42/100)</f>
        <v>13.802257270893866</v>
      </c>
      <c r="G43" s="6"/>
      <c r="H43" s="6"/>
      <c r="I43" s="6"/>
      <c r="J43" s="6"/>
    </row>
    <row r="44" spans="1:10" ht="15">
      <c r="A44" s="29"/>
      <c r="B44" s="11"/>
      <c r="C44" s="8"/>
      <c r="D44" s="6"/>
      <c r="E44" s="6"/>
      <c r="F44" s="6"/>
      <c r="G44" s="6"/>
      <c r="H44" s="6"/>
      <c r="I44" s="6"/>
      <c r="J44" s="6"/>
    </row>
    <row r="45" spans="1:10" ht="15">
      <c r="A45" s="30"/>
      <c r="B45" s="12"/>
      <c r="C45" s="9"/>
      <c r="D45" s="6"/>
      <c r="E45" s="6"/>
      <c r="F45" s="6"/>
      <c r="G45" s="6"/>
      <c r="H45" s="6"/>
      <c r="I45" s="6"/>
      <c r="J45" s="6"/>
    </row>
    <row r="46" spans="1:10" ht="14.25">
      <c r="A46" s="31"/>
      <c r="B46" s="6"/>
      <c r="C46" s="17"/>
      <c r="D46" s="17"/>
      <c r="E46" s="17"/>
      <c r="F46" s="6"/>
      <c r="G46" s="6"/>
      <c r="H46" s="6"/>
      <c r="I46" s="6"/>
      <c r="J46" s="6"/>
    </row>
    <row r="47" spans="1:10" ht="14.25">
      <c r="A47" s="31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1"/>
      <c r="B48" s="6"/>
      <c r="C48" s="18"/>
      <c r="D48" s="18"/>
      <c r="E48" s="18"/>
      <c r="F48" s="6"/>
      <c r="G48" s="6"/>
      <c r="H48" s="6"/>
      <c r="I48" s="6"/>
      <c r="J48" s="6"/>
    </row>
    <row r="49" spans="1:10" ht="14.25">
      <c r="A49" s="31"/>
      <c r="B49" s="6"/>
      <c r="C49" s="18"/>
      <c r="D49" s="18"/>
      <c r="E49" s="18"/>
      <c r="F49" s="6"/>
      <c r="G49" s="6"/>
      <c r="H49" s="6"/>
      <c r="I49" s="6"/>
      <c r="J49" s="6"/>
    </row>
    <row r="50" spans="1:10" ht="14.25">
      <c r="A50" s="3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31"/>
      <c r="B51" s="6"/>
      <c r="C51" s="18"/>
      <c r="D51" s="18"/>
      <c r="E51" s="18"/>
      <c r="F51" s="6"/>
      <c r="G51" s="6"/>
      <c r="H51" s="6"/>
      <c r="I51" s="6"/>
      <c r="J51" s="6"/>
    </row>
    <row r="52" spans="1:10" ht="14.25">
      <c r="A52" s="31"/>
      <c r="B52" s="6"/>
      <c r="C52" s="18"/>
      <c r="D52" s="18"/>
      <c r="E52" s="18"/>
      <c r="F52" s="6"/>
      <c r="G52" s="6"/>
      <c r="H52" s="6"/>
      <c r="I52" s="6"/>
      <c r="J52" s="6"/>
    </row>
    <row r="53" spans="1:10" ht="14.25">
      <c r="A53" s="31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31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31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1"/>
      <c r="B56" s="6"/>
      <c r="C56" s="6"/>
      <c r="D56" s="6"/>
      <c r="E56" s="6"/>
      <c r="F56" s="6"/>
      <c r="G56" s="6"/>
      <c r="H56" s="6"/>
      <c r="I56" s="6"/>
      <c r="J56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gossp</cp:lastModifiedBy>
  <cp:lastPrinted>2005-11-18T11:02:07Z</cp:lastPrinted>
  <dcterms:created xsi:type="dcterms:W3CDTF">2003-07-09T08:46:42Z</dcterms:created>
  <dcterms:modified xsi:type="dcterms:W3CDTF">2005-11-18T15:17:57Z</dcterms:modified>
  <cp:category/>
  <cp:version/>
  <cp:contentType/>
  <cp:contentStatus/>
</cp:coreProperties>
</file>