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activeTab="0"/>
  </bookViews>
  <sheets>
    <sheet name="Sheet1" sheetId="1" r:id="rId1"/>
    <sheet name="Sheet2" sheetId="2" state="hidden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<sst xmlns="http://schemas.openxmlformats.org/spreadsheetml/2006/main" count="97" uniqueCount="70">
  <si>
    <t>2004/05</t>
  </si>
  <si>
    <t>2005/06</t>
  </si>
  <si>
    <t>2006/07</t>
  </si>
  <si>
    <t>2007/08</t>
  </si>
  <si>
    <t>£'000</t>
  </si>
  <si>
    <t>Service Area Cash Limits</t>
  </si>
  <si>
    <t>Corporate</t>
  </si>
  <si>
    <t>EAL</t>
  </si>
  <si>
    <t>Environment</t>
  </si>
  <si>
    <t>Housing</t>
  </si>
  <si>
    <t>Social Services</t>
  </si>
  <si>
    <t>Other Budgets</t>
  </si>
  <si>
    <t>Central Items</t>
  </si>
  <si>
    <t>Contribution to Balances</t>
  </si>
  <si>
    <t>Contingency</t>
  </si>
  <si>
    <t>Total Budget Requirement</t>
  </si>
  <si>
    <t>Less</t>
  </si>
  <si>
    <t>RSG</t>
  </si>
  <si>
    <t>NNDR</t>
  </si>
  <si>
    <t xml:space="preserve">Total AEF </t>
  </si>
  <si>
    <t>Plus Deficit on the Collection Fund</t>
  </si>
  <si>
    <t>Total to be met from CT for Brent Budget</t>
  </si>
  <si>
    <t>Taxbase</t>
  </si>
  <si>
    <t>Brent Council Tax at Band D</t>
  </si>
  <si>
    <t>BRENT % Increase</t>
  </si>
  <si>
    <t xml:space="preserve">TOTAL BAND D Including Precepts </t>
  </si>
  <si>
    <t>TOTAL % Increase</t>
  </si>
  <si>
    <t>Grant Loss - 2nd Homes</t>
  </si>
  <si>
    <t>Capitalisation</t>
  </si>
  <si>
    <t>Total New Growth</t>
  </si>
  <si>
    <t>Agreed Growth Reversal</t>
  </si>
  <si>
    <t>Total to be met from CT for GLA Precept (Assume 15%)</t>
  </si>
  <si>
    <t>GLA Precept (Assume 15% Increase per annum)</t>
  </si>
  <si>
    <t>Grand Total</t>
  </si>
  <si>
    <t>% Increase in Brent part of CT</t>
  </si>
  <si>
    <t>Precept (£) - at GLA consultation level - 2005/06 (15% in 06/07 and 07/08)</t>
  </si>
  <si>
    <t>EAL (excluding schools)</t>
  </si>
  <si>
    <t>Schools budget</t>
  </si>
  <si>
    <t>2008/09</t>
  </si>
  <si>
    <t xml:space="preserve">Balances </t>
  </si>
  <si>
    <t>Contribution to/Use of  Balances</t>
  </si>
  <si>
    <t>Forecast Underspend in  2004/2005</t>
  </si>
  <si>
    <t>Children Act</t>
  </si>
  <si>
    <t>Willesden Green PFI</t>
  </si>
  <si>
    <t>Growth not Allocated to Service Area Budgets</t>
  </si>
  <si>
    <t>Service Area Budgets</t>
  </si>
  <si>
    <t>Total Service Area Budgets (exc schools)</t>
  </si>
  <si>
    <t>Total Growth not Allocated to Budgets</t>
  </si>
  <si>
    <t>Total Other Budgets</t>
  </si>
  <si>
    <t>Council Tax Estimates</t>
  </si>
  <si>
    <t>Grant Calculation for Future Years</t>
  </si>
  <si>
    <t>Overall Council Tax at Band D (£)</t>
  </si>
  <si>
    <t>Balances Carried Forward</t>
  </si>
  <si>
    <t>Contribution to/Use of Balances</t>
  </si>
  <si>
    <t>Balances Brought Forward</t>
  </si>
  <si>
    <t>% Increase in Overall CT</t>
  </si>
  <si>
    <t>Brent Council Tax Requirement (£) -  92,879</t>
  </si>
  <si>
    <t>Ward Working</t>
  </si>
  <si>
    <t>Ward Based Newsletters</t>
  </si>
  <si>
    <t>Intensive Street Cleaning</t>
  </si>
  <si>
    <t>Retendering of Onyx Contract</t>
  </si>
  <si>
    <t>% Increase in GLA part of CT</t>
  </si>
  <si>
    <t>Best case</t>
  </si>
  <si>
    <t xml:space="preserve">Most likely </t>
  </si>
  <si>
    <t xml:space="preserve">Previous year's grant, plus passporting,  plus floor at 2.5% on non-schools budget </t>
  </si>
  <si>
    <t xml:space="preserve">Previous year's grant, plus passporting,  plus floor at 4% on non-schools budget </t>
  </si>
  <si>
    <t>Most likely grant scenario</t>
  </si>
  <si>
    <t>Best case grant scenario</t>
  </si>
  <si>
    <t>Spend to Save Scheme</t>
  </si>
  <si>
    <t>Balances to Fund Spend to Save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</si>
</sst>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#,##0.00;[Red]\(#,##0.00\)"/>
    <numFmt numFmtId="166" formatCode="#,##0.0;[Red]\(#,##0.0\)"/>
    <numFmt numFmtId="167" formatCode="#,##0.0000_);[Red]\(#,##0.0000\);0.0000_)"/>
    <numFmt numFmtId="168" formatCode="#,##0;[Red]\-\(#,##0\)"/>
    <numFmt numFmtId="169" formatCode="#,##0.0;[Red]\-#,##0.0"/>
    <numFmt numFmtId="170" formatCode="0.0%"/>
    <numFmt numFmtId="171" formatCode="#,##0;[Red]#,##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21" applyNumberFormat="1" applyFont="1">
      <alignment/>
      <protection/>
    </xf>
    <xf numFmtId="164" fontId="1" fillId="0" borderId="0" xfId="21" applyNumberFormat="1" applyFont="1">
      <alignment/>
      <protection/>
    </xf>
    <xf numFmtId="164" fontId="1" fillId="0" borderId="0" xfId="21" applyNumberFormat="1" applyFont="1" applyBorder="1">
      <alignment/>
      <protection/>
    </xf>
    <xf numFmtId="164" fontId="1" fillId="0" borderId="1" xfId="21" applyNumberFormat="1" applyFont="1" applyBorder="1">
      <alignment/>
      <protection/>
    </xf>
    <xf numFmtId="164" fontId="2" fillId="0" borderId="0" xfId="21" applyNumberFormat="1" applyFont="1" applyAlignment="1">
      <alignment horizontal="right"/>
      <protection/>
    </xf>
    <xf numFmtId="164" fontId="2" fillId="0" borderId="0" xfId="21" applyNumberFormat="1" applyFont="1" applyBorder="1">
      <alignment/>
      <protection/>
    </xf>
    <xf numFmtId="40" fontId="1" fillId="0" borderId="0" xfId="21" applyNumberFormat="1" applyFont="1">
      <alignment/>
      <protection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 quotePrefix="1">
      <alignment horizontal="right"/>
    </xf>
    <xf numFmtId="164" fontId="2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0" xfId="15" applyNumberFormat="1" applyFont="1" applyBorder="1" applyAlignment="1">
      <alignment/>
    </xf>
    <xf numFmtId="40" fontId="2" fillId="0" borderId="0" xfId="21" applyNumberFormat="1" applyFont="1" applyAlignment="1">
      <alignment horizontal="left"/>
      <protection/>
    </xf>
    <xf numFmtId="40" fontId="2" fillId="0" borderId="0" xfId="21" applyNumberFormat="1" applyFont="1">
      <alignment/>
      <protection/>
    </xf>
    <xf numFmtId="40" fontId="2" fillId="0" borderId="0" xfId="21" applyNumberFormat="1" applyFont="1" applyAlignment="1">
      <alignment horizontal="right"/>
      <protection/>
    </xf>
    <xf numFmtId="40" fontId="1" fillId="0" borderId="0" xfId="21" applyNumberFormat="1" applyFont="1" applyFill="1">
      <alignment/>
      <protection/>
    </xf>
    <xf numFmtId="40" fontId="2" fillId="0" borderId="0" xfId="0" applyNumberFormat="1" applyFont="1" applyBorder="1" applyAlignment="1">
      <alignment/>
    </xf>
    <xf numFmtId="40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21" applyNumberFormat="1" applyFont="1" applyAlignment="1">
      <alignment wrapText="1"/>
      <protection/>
    </xf>
    <xf numFmtId="164" fontId="2" fillId="0" borderId="0" xfId="21" applyNumberFormat="1" applyFont="1" applyAlignment="1">
      <alignment horizontal="left" wrapText="1"/>
      <protection/>
    </xf>
    <xf numFmtId="164" fontId="2" fillId="0" borderId="0" xfId="21" applyNumberFormat="1" applyFont="1" applyAlignment="1">
      <alignment horizontal="right" wrapText="1"/>
      <protection/>
    </xf>
    <xf numFmtId="164" fontId="2" fillId="0" borderId="0" xfId="21" applyNumberFormat="1" applyFont="1" applyBorder="1" applyAlignment="1">
      <alignment wrapText="1"/>
      <protection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Alignment="1">
      <alignment horizontal="right"/>
    </xf>
    <xf numFmtId="169" fontId="2" fillId="0" borderId="0" xfId="21" applyNumberFormat="1" applyFont="1">
      <alignment/>
      <protection/>
    </xf>
    <xf numFmtId="164" fontId="2" fillId="0" borderId="2" xfId="21" applyNumberFormat="1" applyFont="1" applyBorder="1">
      <alignment/>
      <protection/>
    </xf>
    <xf numFmtId="4" fontId="1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Alignment="1" quotePrefix="1">
      <alignment/>
    </xf>
    <xf numFmtId="164" fontId="1" fillId="0" borderId="3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/>
    </xf>
    <xf numFmtId="170" fontId="1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3" xfId="21" applyNumberFormat="1" applyFont="1" applyBorder="1" applyAlignment="1">
      <alignment wrapText="1"/>
      <protection/>
    </xf>
    <xf numFmtId="164" fontId="2" fillId="0" borderId="3" xfId="21" applyNumberFormat="1" applyFont="1" applyBorder="1">
      <alignment/>
      <protection/>
    </xf>
    <xf numFmtId="164" fontId="1" fillId="0" borderId="3" xfId="21" applyNumberFormat="1" applyFont="1" applyBorder="1">
      <alignment/>
      <protection/>
    </xf>
    <xf numFmtId="164" fontId="5" fillId="0" borderId="0" xfId="0" applyNumberFormat="1" applyFont="1" applyAlignment="1">
      <alignment wrapText="1"/>
    </xf>
    <xf numFmtId="164" fontId="2" fillId="0" borderId="3" xfId="0" applyNumberFormat="1" applyFont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~ME00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1"/>
  <sheetViews>
    <sheetView tabSelected="1" view="pageBreakPreview" zoomScale="60" workbookViewId="0" topLeftCell="A2">
      <selection activeCell="D25" sqref="D25"/>
    </sheetView>
  </sheetViews>
  <sheetFormatPr defaultColWidth="9.140625" defaultRowHeight="12.75"/>
  <cols>
    <col min="1" max="1" width="37.28125" style="25" customWidth="1"/>
    <col min="2" max="2" width="10.28125" style="1" customWidth="1"/>
    <col min="3" max="3" width="13.8515625" style="1" customWidth="1"/>
    <col min="4" max="4" width="13.28125" style="1" customWidth="1"/>
    <col min="5" max="5" width="12.7109375" style="1" customWidth="1"/>
    <col min="6" max="6" width="12.00390625" style="1" customWidth="1"/>
    <col min="7" max="7" width="10.7109375" style="1" customWidth="1"/>
    <col min="8" max="16384" width="5.7109375" style="1" customWidth="1"/>
  </cols>
  <sheetData>
    <row r="3" spans="3:7" ht="15">
      <c r="C3" s="14" t="s">
        <v>0</v>
      </c>
      <c r="D3" s="14" t="s">
        <v>1</v>
      </c>
      <c r="E3" s="14" t="s">
        <v>2</v>
      </c>
      <c r="F3" s="15" t="s">
        <v>3</v>
      </c>
      <c r="G3" s="15" t="s">
        <v>38</v>
      </c>
    </row>
    <row r="4" spans="3:7" ht="15">
      <c r="C4" s="15" t="s">
        <v>4</v>
      </c>
      <c r="D4" s="15" t="s">
        <v>4</v>
      </c>
      <c r="E4" s="15" t="s">
        <v>4</v>
      </c>
      <c r="F4" s="15" t="s">
        <v>4</v>
      </c>
      <c r="G4" s="15" t="s">
        <v>4</v>
      </c>
    </row>
    <row r="5" spans="1:2" ht="15">
      <c r="A5" s="26" t="s">
        <v>45</v>
      </c>
      <c r="B5" s="16"/>
    </row>
    <row r="6" spans="1:7" ht="14.25">
      <c r="A6" s="25" t="s">
        <v>6</v>
      </c>
      <c r="C6" s="1">
        <v>24355</v>
      </c>
      <c r="D6" s="1">
        <f>24927+30</f>
        <v>24957</v>
      </c>
      <c r="E6" s="1">
        <f>24923+30</f>
        <v>24953</v>
      </c>
      <c r="F6" s="1">
        <f>24941+30</f>
        <v>24971</v>
      </c>
      <c r="G6" s="1">
        <v>25029</v>
      </c>
    </row>
    <row r="7" spans="1:7" ht="14.25">
      <c r="A7" s="25" t="s">
        <v>36</v>
      </c>
      <c r="C7" s="1">
        <v>21332</v>
      </c>
      <c r="D7" s="1">
        <v>22237</v>
      </c>
      <c r="E7" s="1">
        <v>22512</v>
      </c>
      <c r="F7" s="1">
        <v>22835</v>
      </c>
      <c r="G7" s="1">
        <v>23191</v>
      </c>
    </row>
    <row r="8" spans="1:7" ht="14.25">
      <c r="A8" s="25" t="s">
        <v>8</v>
      </c>
      <c r="C8" s="1">
        <v>32275</v>
      </c>
      <c r="D8" s="1">
        <f>34507+20-147</f>
        <v>34380</v>
      </c>
      <c r="E8" s="1">
        <f>35016+20-147</f>
        <v>34889</v>
      </c>
      <c r="F8" s="1">
        <f>35398+20-147-1</f>
        <v>35270</v>
      </c>
      <c r="G8" s="1">
        <f>35852+20-147-1</f>
        <v>35724</v>
      </c>
    </row>
    <row r="9" spans="1:7" ht="14.25">
      <c r="A9" s="25" t="s">
        <v>9</v>
      </c>
      <c r="C9" s="1">
        <v>13584</v>
      </c>
      <c r="D9" s="1">
        <f>13873+100</f>
        <v>13973</v>
      </c>
      <c r="E9" s="42">
        <f>13739+100</f>
        <v>13839</v>
      </c>
      <c r="F9" s="1">
        <f>13588+100</f>
        <v>13688</v>
      </c>
      <c r="G9" s="1">
        <f>13448+100</f>
        <v>13548</v>
      </c>
    </row>
    <row r="10" spans="1:7" ht="14.25">
      <c r="A10" s="25" t="s">
        <v>10</v>
      </c>
      <c r="C10" s="1">
        <v>85568</v>
      </c>
      <c r="D10" s="1">
        <f>90820+126</f>
        <v>90946</v>
      </c>
      <c r="E10" s="1">
        <f>91607+126</f>
        <v>91733</v>
      </c>
      <c r="F10" s="1">
        <f>92414+126</f>
        <v>92540</v>
      </c>
      <c r="G10" s="1">
        <f>93241+126</f>
        <v>93367</v>
      </c>
    </row>
    <row r="11" spans="1:7" ht="30">
      <c r="A11" s="26" t="s">
        <v>46</v>
      </c>
      <c r="C11" s="3">
        <f>SUM(C6:C10)</f>
        <v>177114</v>
      </c>
      <c r="D11" s="3">
        <f>SUM(D6:D10)</f>
        <v>186493</v>
      </c>
      <c r="E11" s="3">
        <f>SUM(E6:E10)</f>
        <v>187926</v>
      </c>
      <c r="F11" s="3">
        <f>SUM(F6:F10)</f>
        <v>189304</v>
      </c>
      <c r="G11" s="3">
        <f>SUM(G6:G10)</f>
        <v>190859</v>
      </c>
    </row>
    <row r="12" spans="3:7" ht="14.25">
      <c r="C12" s="6"/>
      <c r="D12" s="6"/>
      <c r="E12" s="6"/>
      <c r="F12" s="6"/>
      <c r="G12" s="6"/>
    </row>
    <row r="13" spans="1:7" ht="15">
      <c r="A13" s="26" t="s">
        <v>37</v>
      </c>
      <c r="C13" s="3">
        <v>130963</v>
      </c>
      <c r="D13" s="3">
        <f>142085-314</f>
        <v>141771</v>
      </c>
      <c r="E13" s="3">
        <v>152864</v>
      </c>
      <c r="F13" s="3">
        <v>163400</v>
      </c>
      <c r="G13" s="3">
        <v>172972</v>
      </c>
    </row>
    <row r="14" spans="3:7" ht="15">
      <c r="C14" s="4"/>
      <c r="D14" s="4"/>
      <c r="E14" s="4"/>
      <c r="F14" s="4"/>
      <c r="G14" s="4"/>
    </row>
    <row r="15" ht="30">
      <c r="A15" s="26" t="s">
        <v>44</v>
      </c>
    </row>
    <row r="16" spans="1:7" ht="14.25">
      <c r="A16" s="25" t="s">
        <v>42</v>
      </c>
      <c r="D16" s="1">
        <v>449</v>
      </c>
      <c r="E16" s="1">
        <v>449</v>
      </c>
      <c r="F16" s="1">
        <v>449</v>
      </c>
      <c r="G16" s="1">
        <v>449</v>
      </c>
    </row>
    <row r="17" spans="1:7" ht="14.25">
      <c r="A17" s="25" t="s">
        <v>57</v>
      </c>
      <c r="D17" s="1">
        <v>500</v>
      </c>
      <c r="E17" s="1">
        <v>1500</v>
      </c>
      <c r="F17" s="1">
        <v>1500</v>
      </c>
      <c r="G17" s="1">
        <v>1500</v>
      </c>
    </row>
    <row r="18" spans="1:7" ht="14.25">
      <c r="A18" s="25" t="s">
        <v>58</v>
      </c>
      <c r="D18" s="1">
        <v>211</v>
      </c>
      <c r="E18" s="1">
        <v>211</v>
      </c>
      <c r="F18" s="1">
        <v>211</v>
      </c>
      <c r="G18" s="1">
        <v>211</v>
      </c>
    </row>
    <row r="19" spans="1:7" ht="14.25">
      <c r="A19" s="25" t="s">
        <v>59</v>
      </c>
      <c r="D19" s="1">
        <v>1060</v>
      </c>
      <c r="E19" s="1">
        <v>1090</v>
      </c>
      <c r="F19" s="1">
        <v>1090</v>
      </c>
      <c r="G19" s="1">
        <v>1090</v>
      </c>
    </row>
    <row r="20" spans="1:7" ht="14.25">
      <c r="A20" s="25" t="s">
        <v>60</v>
      </c>
      <c r="D20" s="1">
        <v>80</v>
      </c>
      <c r="E20" s="1">
        <v>80</v>
      </c>
      <c r="F20" s="1">
        <v>0</v>
      </c>
      <c r="G20" s="1">
        <v>0</v>
      </c>
    </row>
    <row r="21" spans="1:7" ht="14.25">
      <c r="A21" s="25" t="s">
        <v>43</v>
      </c>
      <c r="D21" s="1">
        <v>79</v>
      </c>
      <c r="E21" s="1">
        <v>54</v>
      </c>
      <c r="F21" s="1">
        <v>54</v>
      </c>
      <c r="G21" s="1">
        <v>54</v>
      </c>
    </row>
    <row r="22" spans="1:7" ht="30">
      <c r="A22" s="26" t="s">
        <v>47</v>
      </c>
      <c r="C22" s="3"/>
      <c r="D22" s="3">
        <f>SUM(D16:D21)</f>
        <v>2379</v>
      </c>
      <c r="E22" s="3">
        <f>SUM(E16:E21)</f>
        <v>3384</v>
      </c>
      <c r="F22" s="3">
        <f>SUM(F16:F21)</f>
        <v>3304</v>
      </c>
      <c r="G22" s="3">
        <f>SUM(G16:G21)</f>
        <v>3304</v>
      </c>
    </row>
    <row r="23" spans="1:6" ht="14.25">
      <c r="A23" s="1"/>
      <c r="C23" s="6"/>
      <c r="D23" s="6"/>
      <c r="E23" s="6"/>
      <c r="F23" s="6"/>
    </row>
    <row r="24" spans="1:2" ht="15">
      <c r="A24" s="26" t="s">
        <v>11</v>
      </c>
      <c r="B24" s="16"/>
    </row>
    <row r="25" spans="1:7" ht="14.25">
      <c r="A25" s="25" t="s">
        <v>12</v>
      </c>
      <c r="C25" s="6">
        <v>37113</v>
      </c>
      <c r="D25" s="6">
        <v>36656</v>
      </c>
      <c r="E25" s="6">
        <v>44289</v>
      </c>
      <c r="F25" s="6">
        <v>50729</v>
      </c>
      <c r="G25" s="6">
        <v>57087</v>
      </c>
    </row>
    <row r="26" spans="1:7" ht="14.25">
      <c r="A26" s="25" t="s">
        <v>68</v>
      </c>
      <c r="C26" s="1">
        <v>0</v>
      </c>
      <c r="D26" s="1">
        <v>250</v>
      </c>
      <c r="E26" s="6">
        <v>-90</v>
      </c>
      <c r="F26" s="6">
        <v>-90</v>
      </c>
      <c r="G26" s="6">
        <v>-70</v>
      </c>
    </row>
    <row r="27" spans="1:7" ht="14.25">
      <c r="A27" s="25" t="s">
        <v>69</v>
      </c>
      <c r="C27" s="1">
        <v>0</v>
      </c>
      <c r="D27" s="1">
        <v>-250</v>
      </c>
      <c r="E27" s="6">
        <v>90</v>
      </c>
      <c r="F27" s="6">
        <v>90</v>
      </c>
      <c r="G27" s="6">
        <v>70</v>
      </c>
    </row>
    <row r="28" spans="1:7" ht="14.25">
      <c r="A28" s="25" t="s">
        <v>40</v>
      </c>
      <c r="C28" s="1">
        <v>2370</v>
      </c>
      <c r="D28" s="1">
        <v>-65</v>
      </c>
      <c r="E28" s="1">
        <v>0</v>
      </c>
      <c r="F28" s="1">
        <v>0</v>
      </c>
      <c r="G28" s="1">
        <v>0</v>
      </c>
    </row>
    <row r="29" spans="1:7" ht="14.25">
      <c r="A29" s="1" t="s">
        <v>41</v>
      </c>
      <c r="C29" s="1">
        <v>-145</v>
      </c>
      <c r="D29" s="1">
        <v>0</v>
      </c>
      <c r="E29" s="1">
        <v>0</v>
      </c>
      <c r="F29" s="1">
        <v>0</v>
      </c>
      <c r="G29" s="1">
        <v>0</v>
      </c>
    </row>
    <row r="30" spans="1:7" ht="14.25">
      <c r="A30" s="25" t="s">
        <v>14</v>
      </c>
      <c r="C30" s="1">
        <v>0</v>
      </c>
      <c r="D30" s="1">
        <v>0</v>
      </c>
      <c r="E30" s="1">
        <v>7000</v>
      </c>
      <c r="F30" s="1">
        <v>14000</v>
      </c>
      <c r="G30" s="1">
        <v>21000</v>
      </c>
    </row>
    <row r="31" spans="1:7" ht="15">
      <c r="A31" s="26" t="s">
        <v>48</v>
      </c>
      <c r="B31" s="16"/>
      <c r="C31" s="3">
        <f>SUM(C25:C30)</f>
        <v>39338</v>
      </c>
      <c r="D31" s="3">
        <f>SUM(D25:D30)</f>
        <v>36591</v>
      </c>
      <c r="E31" s="3">
        <f>SUM(E25:E30)</f>
        <v>51289</v>
      </c>
      <c r="F31" s="3">
        <f>SUM(F25:F30)</f>
        <v>64729</v>
      </c>
      <c r="G31" s="3">
        <f>SUM(G25:G30)</f>
        <v>78087</v>
      </c>
    </row>
    <row r="32" spans="1:7" ht="15">
      <c r="A32" s="26"/>
      <c r="B32" s="16"/>
      <c r="C32" s="4"/>
      <c r="D32" s="4"/>
      <c r="E32" s="4"/>
      <c r="F32" s="4"/>
      <c r="G32" s="4"/>
    </row>
    <row r="33" spans="1:7" ht="15.75" thickBot="1">
      <c r="A33" s="26" t="s">
        <v>15</v>
      </c>
      <c r="B33" s="16"/>
      <c r="C33" s="47">
        <f>C11+C13+C22+C31</f>
        <v>347415</v>
      </c>
      <c r="D33" s="47">
        <f>D11+D13+D22+D31</f>
        <v>367234</v>
      </c>
      <c r="E33" s="47">
        <f>E11+E13+E22+E31</f>
        <v>395463</v>
      </c>
      <c r="F33" s="47">
        <f>F11+F13+F22+F31</f>
        <v>420737</v>
      </c>
      <c r="G33" s="47">
        <f>G11+G13+G22+G31</f>
        <v>445222</v>
      </c>
    </row>
    <row r="34" spans="1:10" ht="15.75" thickTop="1">
      <c r="A34" s="27"/>
      <c r="B34" s="7"/>
      <c r="C34" s="9"/>
      <c r="D34" s="4"/>
      <c r="E34" s="4"/>
      <c r="F34" s="6"/>
      <c r="G34" s="6"/>
      <c r="H34" s="6"/>
      <c r="I34" s="6"/>
      <c r="J34" s="6"/>
    </row>
    <row r="35" spans="1:10" ht="15">
      <c r="A35" s="27" t="s">
        <v>20</v>
      </c>
      <c r="B35" s="7"/>
      <c r="C35" s="9">
        <v>1187</v>
      </c>
      <c r="D35" s="9">
        <v>1183</v>
      </c>
      <c r="E35" s="9">
        <v>1183</v>
      </c>
      <c r="F35" s="9">
        <v>1183</v>
      </c>
      <c r="G35" s="9">
        <v>1183</v>
      </c>
      <c r="H35" s="6"/>
      <c r="I35" s="6"/>
      <c r="J35" s="6"/>
    </row>
    <row r="36" spans="1:10" ht="15">
      <c r="A36" s="27"/>
      <c r="B36" s="7"/>
      <c r="C36" s="9"/>
      <c r="D36" s="6"/>
      <c r="E36" s="6"/>
      <c r="F36" s="6"/>
      <c r="G36" s="6"/>
      <c r="H36" s="6"/>
      <c r="I36" s="6"/>
      <c r="J36" s="6"/>
    </row>
    <row r="37" spans="1:10" ht="15.75" thickBot="1">
      <c r="A37" s="27" t="s">
        <v>33</v>
      </c>
      <c r="B37" s="7"/>
      <c r="C37" s="34">
        <f>C33+C35</f>
        <v>348602</v>
      </c>
      <c r="D37" s="34">
        <f>D33+D35</f>
        <v>368417</v>
      </c>
      <c r="E37" s="34">
        <f>E33+E35</f>
        <v>396646</v>
      </c>
      <c r="F37" s="34">
        <f>F33+F35</f>
        <v>421920</v>
      </c>
      <c r="G37" s="34">
        <f>G33+G35</f>
        <v>446405</v>
      </c>
      <c r="H37" s="6"/>
      <c r="I37" s="6"/>
      <c r="J37" s="6"/>
    </row>
    <row r="38" spans="1:10" ht="15.75" thickTop="1">
      <c r="A38" s="27"/>
      <c r="B38" s="7"/>
      <c r="C38" s="12"/>
      <c r="D38" s="12"/>
      <c r="E38" s="12"/>
      <c r="F38" s="12"/>
      <c r="G38" s="12"/>
      <c r="H38" s="6"/>
      <c r="I38" s="6"/>
      <c r="J38" s="6"/>
    </row>
    <row r="39" spans="1:10" ht="15.75" thickBot="1">
      <c r="A39" s="49"/>
      <c r="B39" s="50"/>
      <c r="C39" s="50"/>
      <c r="D39" s="50"/>
      <c r="E39" s="50"/>
      <c r="F39" s="50"/>
      <c r="G39" s="50"/>
      <c r="H39" s="6"/>
      <c r="I39" s="6"/>
      <c r="J39" s="6"/>
    </row>
    <row r="40" spans="1:10" ht="15.75" thickTop="1">
      <c r="A40" s="27"/>
      <c r="B40" s="7"/>
      <c r="C40" s="8"/>
      <c r="D40" s="4"/>
      <c r="E40" s="4"/>
      <c r="F40" s="6"/>
      <c r="G40" s="6"/>
      <c r="H40" s="6"/>
      <c r="I40" s="6"/>
      <c r="J40" s="6"/>
    </row>
    <row r="41" spans="1:10" ht="15">
      <c r="A41" s="26" t="s">
        <v>39</v>
      </c>
      <c r="B41" s="16"/>
      <c r="C41" s="4"/>
      <c r="D41" s="4"/>
      <c r="E41" s="4"/>
      <c r="F41" s="4"/>
      <c r="G41" s="4"/>
      <c r="H41" s="6"/>
      <c r="I41" s="6"/>
      <c r="J41" s="6"/>
    </row>
    <row r="42" spans="1:10" ht="15">
      <c r="A42" s="25" t="s">
        <v>54</v>
      </c>
      <c r="B42" s="16"/>
      <c r="C42" s="4">
        <v>4695</v>
      </c>
      <c r="D42" s="4">
        <f>+C44</f>
        <v>7065</v>
      </c>
      <c r="E42" s="4">
        <f>+D44</f>
        <v>6750</v>
      </c>
      <c r="F42" s="4">
        <f>+E44</f>
        <v>6840</v>
      </c>
      <c r="G42" s="4">
        <f>+F44</f>
        <v>6930</v>
      </c>
      <c r="H42" s="6"/>
      <c r="I42" s="6"/>
      <c r="J42" s="6"/>
    </row>
    <row r="43" spans="1:10" ht="14.25">
      <c r="A43" s="25" t="s">
        <v>53</v>
      </c>
      <c r="C43" s="1">
        <f>+C28</f>
        <v>2370</v>
      </c>
      <c r="D43" s="1">
        <f>+D28+D27</f>
        <v>-315</v>
      </c>
      <c r="E43" s="1">
        <f>+E28+E27</f>
        <v>90</v>
      </c>
      <c r="F43" s="1">
        <f>+F28+F27</f>
        <v>90</v>
      </c>
      <c r="G43" s="1">
        <f>+G28+G27</f>
        <v>70</v>
      </c>
      <c r="H43" s="6"/>
      <c r="I43" s="6"/>
      <c r="J43" s="6"/>
    </row>
    <row r="44" spans="1:10" ht="15.75" thickBot="1">
      <c r="A44" s="26" t="s">
        <v>52</v>
      </c>
      <c r="B44" s="16"/>
      <c r="C44" s="48">
        <f>SUM(C42:C43)</f>
        <v>7065</v>
      </c>
      <c r="D44" s="48">
        <f>SUM(D42:D43)</f>
        <v>6750</v>
      </c>
      <c r="E44" s="48">
        <f>SUM(E42:E43)</f>
        <v>6840</v>
      </c>
      <c r="F44" s="48">
        <f>SUM(F42:F43)</f>
        <v>6930</v>
      </c>
      <c r="G44" s="48">
        <f>SUM(G42:G43)</f>
        <v>7000</v>
      </c>
      <c r="H44" s="6"/>
      <c r="I44" s="6"/>
      <c r="J44" s="6"/>
    </row>
    <row r="45" spans="1:10" ht="16.5" thickBot="1" thickTop="1">
      <c r="A45" s="49"/>
      <c r="B45" s="50"/>
      <c r="C45" s="51"/>
      <c r="D45" s="44"/>
      <c r="E45" s="44"/>
      <c r="F45" s="46"/>
      <c r="G45" s="46"/>
      <c r="H45" s="6"/>
      <c r="I45" s="6"/>
      <c r="J45" s="6"/>
    </row>
    <row r="46" spans="1:10" ht="15.75" thickTop="1">
      <c r="A46" s="30"/>
      <c r="B46" s="12"/>
      <c r="C46" s="9"/>
      <c r="D46" s="4"/>
      <c r="E46" s="4"/>
      <c r="F46" s="6"/>
      <c r="G46" s="6"/>
      <c r="H46" s="6"/>
      <c r="I46" s="6"/>
      <c r="J46" s="6"/>
    </row>
    <row r="47" spans="1:10" ht="15">
      <c r="A47" s="26" t="s">
        <v>49</v>
      </c>
      <c r="B47" s="4"/>
      <c r="C47" s="6"/>
      <c r="D47" s="6"/>
      <c r="E47" s="6"/>
      <c r="F47" s="6"/>
      <c r="G47" s="6"/>
      <c r="H47" s="6"/>
      <c r="I47" s="6"/>
      <c r="J47" s="6"/>
    </row>
    <row r="48" spans="1:10" ht="15">
      <c r="A48" s="52" t="s">
        <v>66</v>
      </c>
      <c r="B48" s="4"/>
      <c r="C48" s="6"/>
      <c r="D48" s="6"/>
      <c r="E48" s="6"/>
      <c r="F48" s="6"/>
      <c r="G48" s="6"/>
      <c r="H48" s="6"/>
      <c r="I48" s="6"/>
      <c r="J48" s="6"/>
    </row>
    <row r="49" spans="1:10" ht="28.5">
      <c r="A49" s="25" t="s">
        <v>35</v>
      </c>
      <c r="B49" s="35"/>
      <c r="C49" s="35">
        <v>241.33</v>
      </c>
      <c r="D49" s="35">
        <v>254.62</v>
      </c>
      <c r="E49" s="35">
        <f>+D49*1.15</f>
        <v>292.813</v>
      </c>
      <c r="F49" s="35">
        <f>+E49*1.15</f>
        <v>336.73494999999997</v>
      </c>
      <c r="G49" s="35">
        <f>+F49*1.15</f>
        <v>387.2451924999999</v>
      </c>
      <c r="H49" s="6"/>
      <c r="I49" s="6"/>
      <c r="J49" s="6"/>
    </row>
    <row r="50" spans="1:10" ht="28.5">
      <c r="A50" s="25" t="s">
        <v>56</v>
      </c>
      <c r="B50" s="35"/>
      <c r="C50" s="35">
        <v>899.83</v>
      </c>
      <c r="D50" s="39">
        <f>((D$37-D$67)*1000)/92879</f>
        <v>929.5212050086672</v>
      </c>
      <c r="E50" s="39">
        <f>((E$37-E$67)*1000)/92879</f>
        <v>1076.2516284628387</v>
      </c>
      <c r="F50" s="39">
        <f>((F$37-F$67)*1000)/92879</f>
        <v>1196.2193216442897</v>
      </c>
      <c r="G50" s="39">
        <f>((G$37-G$67)*1000)/92879</f>
        <v>1317.1033897261489</v>
      </c>
      <c r="H50" s="6"/>
      <c r="I50" s="6"/>
      <c r="J50" s="6"/>
    </row>
    <row r="51" spans="1:10" ht="15">
      <c r="A51" s="25" t="s">
        <v>51</v>
      </c>
      <c r="B51" s="38"/>
      <c r="C51" s="36">
        <f>SUM(C49:C50)</f>
        <v>1141.16</v>
      </c>
      <c r="D51" s="36">
        <f>SUM(D49:D50)</f>
        <v>1184.1412050086672</v>
      </c>
      <c r="E51" s="36">
        <f>SUM(E49:E50)</f>
        <v>1369.0646284628388</v>
      </c>
      <c r="F51" s="36">
        <f>SUM(F49:F50)</f>
        <v>1532.9542716442897</v>
      </c>
      <c r="G51" s="36">
        <f>SUM(G49:G50)</f>
        <v>1704.3485822261487</v>
      </c>
      <c r="H51" s="6"/>
      <c r="I51" s="6"/>
      <c r="J51" s="6"/>
    </row>
    <row r="52" spans="1:10" ht="14.25">
      <c r="A52" s="25" t="s">
        <v>61</v>
      </c>
      <c r="D52" s="37">
        <f aca="true" t="shared" si="0" ref="D52:G54">(D49-C49)/C49</f>
        <v>0.05506982140637298</v>
      </c>
      <c r="E52" s="37">
        <f t="shared" si="0"/>
        <v>0.14999999999999994</v>
      </c>
      <c r="F52" s="37">
        <f t="shared" si="0"/>
        <v>0.14999999999999994</v>
      </c>
      <c r="G52" s="37">
        <f t="shared" si="0"/>
        <v>0.14999999999999986</v>
      </c>
      <c r="H52" s="6"/>
      <c r="I52" s="6"/>
      <c r="J52" s="6"/>
    </row>
    <row r="53" spans="1:10" ht="15">
      <c r="A53" s="25" t="s">
        <v>34</v>
      </c>
      <c r="B53" s="4"/>
      <c r="C53" s="37"/>
      <c r="D53" s="37">
        <f t="shared" si="0"/>
        <v>0.032996460452159974</v>
      </c>
      <c r="E53" s="37">
        <f t="shared" si="0"/>
        <v>0.1578559183626191</v>
      </c>
      <c r="F53" s="37">
        <f t="shared" si="0"/>
        <v>0.11146807122865447</v>
      </c>
      <c r="G53" s="37">
        <f t="shared" si="0"/>
        <v>0.10105510410557093</v>
      </c>
      <c r="H53" s="6"/>
      <c r="I53" s="6"/>
      <c r="J53" s="6"/>
    </row>
    <row r="54" spans="1:10" ht="15">
      <c r="A54" s="25" t="s">
        <v>55</v>
      </c>
      <c r="B54" s="4"/>
      <c r="C54" s="37"/>
      <c r="D54" s="37">
        <f t="shared" si="0"/>
        <v>0.037664486144508284</v>
      </c>
      <c r="E54" s="37">
        <f t="shared" si="0"/>
        <v>0.1561666992686215</v>
      </c>
      <c r="F54" s="37">
        <f t="shared" si="0"/>
        <v>0.11970920858970942</v>
      </c>
      <c r="G54" s="37">
        <f t="shared" si="0"/>
        <v>0.11180653836335025</v>
      </c>
      <c r="H54" s="6"/>
      <c r="I54" s="6"/>
      <c r="J54" s="6"/>
    </row>
    <row r="55" spans="2:10" ht="15">
      <c r="B55" s="4"/>
      <c r="C55" s="37"/>
      <c r="D55" s="37"/>
      <c r="E55" s="37"/>
      <c r="F55" s="37"/>
      <c r="G55" s="37"/>
      <c r="H55" s="6"/>
      <c r="I55" s="6"/>
      <c r="J55" s="6"/>
    </row>
    <row r="56" spans="1:10" ht="15">
      <c r="A56" s="52" t="s">
        <v>67</v>
      </c>
      <c r="B56" s="4"/>
      <c r="C56" s="6"/>
      <c r="D56" s="6"/>
      <c r="E56" s="6"/>
      <c r="F56" s="6"/>
      <c r="G56" s="6"/>
      <c r="H56" s="6"/>
      <c r="I56" s="6"/>
      <c r="J56" s="6"/>
    </row>
    <row r="57" spans="1:10" ht="28.5">
      <c r="A57" s="25" t="s">
        <v>35</v>
      </c>
      <c r="B57" s="35"/>
      <c r="C57" s="35">
        <v>241.33</v>
      </c>
      <c r="D57" s="35">
        <f>+D49</f>
        <v>254.62</v>
      </c>
      <c r="E57" s="35">
        <f>+D57*1.15</f>
        <v>292.813</v>
      </c>
      <c r="F57" s="35">
        <f>+E57*1.15</f>
        <v>336.73494999999997</v>
      </c>
      <c r="G57" s="35">
        <f>+F57*1.15</f>
        <v>387.2451924999999</v>
      </c>
      <c r="H57" s="6"/>
      <c r="I57" s="6"/>
      <c r="J57" s="6"/>
    </row>
    <row r="58" spans="1:10" ht="28.5">
      <c r="A58" s="25" t="s">
        <v>56</v>
      </c>
      <c r="B58" s="35"/>
      <c r="C58" s="35">
        <v>899.83</v>
      </c>
      <c r="D58" s="39">
        <f>((D$37-D$70)*1000)/92879</f>
        <v>929.5212050086672</v>
      </c>
      <c r="E58" s="39">
        <f>((E$37-E$70)*1000)/92879</f>
        <v>1053.5910162684781</v>
      </c>
      <c r="F58" s="39">
        <f>((F$37-F$70)*1000)/92879</f>
        <v>1149.4251574629354</v>
      </c>
      <c r="G58" s="39">
        <f>((G$37-G$70)*1000)/92879</f>
        <v>1244.6296532908402</v>
      </c>
      <c r="H58" s="6"/>
      <c r="I58" s="6"/>
      <c r="J58" s="6"/>
    </row>
    <row r="59" spans="1:10" ht="15">
      <c r="A59" s="25" t="s">
        <v>51</v>
      </c>
      <c r="B59" s="38"/>
      <c r="C59" s="36">
        <f>SUM(C57:C58)</f>
        <v>1141.16</v>
      </c>
      <c r="D59" s="36">
        <f>SUM(D57:D58)</f>
        <v>1184.1412050086672</v>
      </c>
      <c r="E59" s="36">
        <f>SUM(E57:E58)</f>
        <v>1346.4040162684782</v>
      </c>
      <c r="F59" s="36">
        <f>SUM(F57:F58)</f>
        <v>1486.1601074629355</v>
      </c>
      <c r="G59" s="36">
        <f>SUM(G57:G58)</f>
        <v>1631.87484579084</v>
      </c>
      <c r="H59" s="6"/>
      <c r="I59" s="6"/>
      <c r="J59" s="6"/>
    </row>
    <row r="60" spans="1:10" ht="14.25">
      <c r="A60" s="25" t="s">
        <v>61</v>
      </c>
      <c r="D60" s="37">
        <f aca="true" t="shared" si="1" ref="D60:G62">(D57-C57)/C57</f>
        <v>0.05506982140637298</v>
      </c>
      <c r="E60" s="37">
        <f t="shared" si="1"/>
        <v>0.14999999999999994</v>
      </c>
      <c r="F60" s="37">
        <f t="shared" si="1"/>
        <v>0.14999999999999994</v>
      </c>
      <c r="G60" s="37">
        <f t="shared" si="1"/>
        <v>0.14999999999999986</v>
      </c>
      <c r="H60" s="6"/>
      <c r="I60" s="6"/>
      <c r="J60" s="6"/>
    </row>
    <row r="61" spans="1:10" ht="15">
      <c r="A61" s="25" t="s">
        <v>34</v>
      </c>
      <c r="B61" s="4"/>
      <c r="C61" s="37"/>
      <c r="D61" s="37">
        <f t="shared" si="1"/>
        <v>0.032996460452159974</v>
      </c>
      <c r="E61" s="37">
        <f t="shared" si="1"/>
        <v>0.13347711767226883</v>
      </c>
      <c r="F61" s="37">
        <f t="shared" si="1"/>
        <v>0.09095952766745749</v>
      </c>
      <c r="G61" s="37">
        <f t="shared" si="1"/>
        <v>0.0828279207304324</v>
      </c>
      <c r="H61" s="6"/>
      <c r="I61" s="6"/>
      <c r="J61" s="6"/>
    </row>
    <row r="62" spans="1:10" ht="15">
      <c r="A62" s="25" t="s">
        <v>55</v>
      </c>
      <c r="B62" s="4"/>
      <c r="C62" s="37"/>
      <c r="D62" s="37">
        <f t="shared" si="1"/>
        <v>0.037664486144508284</v>
      </c>
      <c r="E62" s="37">
        <f t="shared" si="1"/>
        <v>0.13702995096655168</v>
      </c>
      <c r="F62" s="37">
        <f t="shared" si="1"/>
        <v>0.10379952043056688</v>
      </c>
      <c r="G62" s="37">
        <f t="shared" si="1"/>
        <v>0.0980478062869405</v>
      </c>
      <c r="H62" s="6"/>
      <c r="I62" s="6"/>
      <c r="J62" s="6"/>
    </row>
    <row r="63" spans="1:10" ht="15.75" thickBot="1">
      <c r="A63" s="43"/>
      <c r="B63" s="44"/>
      <c r="C63" s="45"/>
      <c r="D63" s="45"/>
      <c r="E63" s="45"/>
      <c r="F63" s="45"/>
      <c r="G63" s="45"/>
      <c r="H63" s="6"/>
      <c r="I63" s="6"/>
      <c r="J63" s="6"/>
    </row>
    <row r="64" spans="1:10" ht="15.75" thickTop="1">
      <c r="A64" s="26"/>
      <c r="B64" s="4"/>
      <c r="C64" s="6"/>
      <c r="D64" s="6"/>
      <c r="E64" s="6"/>
      <c r="G64" s="6"/>
      <c r="H64" s="6"/>
      <c r="I64" s="6"/>
      <c r="J64" s="6"/>
    </row>
    <row r="65" spans="1:6" ht="15">
      <c r="A65" s="26" t="s">
        <v>50</v>
      </c>
      <c r="B65" s="16"/>
      <c r="C65" s="37"/>
      <c r="D65" s="37"/>
      <c r="E65" s="37"/>
      <c r="F65" s="37"/>
    </row>
    <row r="66" spans="1:6" ht="15">
      <c r="A66" s="52" t="s">
        <v>63</v>
      </c>
      <c r="B66" s="16"/>
      <c r="C66" s="40"/>
      <c r="D66" s="40"/>
      <c r="E66" s="40"/>
      <c r="F66" s="40"/>
    </row>
    <row r="67" spans="1:7" ht="43.5">
      <c r="A67" s="25" t="s">
        <v>64</v>
      </c>
      <c r="B67" s="16"/>
      <c r="C67" s="40"/>
      <c r="D67" s="41">
        <v>282084</v>
      </c>
      <c r="E67" s="41">
        <f>+(D$67-D$13)*0.025+E$13-D$13+D$67</f>
        <v>296684.825</v>
      </c>
      <c r="F67" s="41">
        <f>+(E67-E13)*0.025+F13-E13+E67</f>
        <v>310816.345625</v>
      </c>
      <c r="G67" s="41">
        <f>+(F67-F13)*0.025+G13-F13+F67</f>
        <v>324073.75426562503</v>
      </c>
    </row>
    <row r="68" spans="1:7" ht="15">
      <c r="A68" s="31"/>
      <c r="B68" s="4"/>
      <c r="C68" s="40"/>
      <c r="D68" s="40"/>
      <c r="E68" s="40"/>
      <c r="F68" s="40"/>
      <c r="G68" s="6"/>
    </row>
    <row r="69" spans="1:6" ht="15">
      <c r="A69" s="52" t="s">
        <v>62</v>
      </c>
      <c r="B69" s="16"/>
      <c r="C69" s="40"/>
      <c r="D69" s="40"/>
      <c r="E69" s="40"/>
      <c r="F69" s="40"/>
    </row>
    <row r="70" spans="1:7" ht="43.5">
      <c r="A70" s="25" t="s">
        <v>65</v>
      </c>
      <c r="B70" s="16"/>
      <c r="C70" s="40"/>
      <c r="D70" s="41">
        <v>282084</v>
      </c>
      <c r="E70" s="41">
        <f>+(D$70-D$13)*0.04+E$13-D$13+D$70</f>
        <v>298789.52</v>
      </c>
      <c r="F70" s="41">
        <f>+(E$70-E$13)*0.04+F$13-E$13+E$70</f>
        <v>315162.5408</v>
      </c>
      <c r="G70" s="41">
        <f>+(F$70-F$13)*0.04+G$13-F$13+F$70</f>
        <v>330805.04243200005</v>
      </c>
    </row>
    <row r="71" spans="1:7" ht="15.75" thickBot="1">
      <c r="A71" s="53"/>
      <c r="B71" s="44"/>
      <c r="C71" s="46"/>
      <c r="D71" s="46"/>
      <c r="E71" s="46"/>
      <c r="F71" s="46"/>
      <c r="G71" s="46"/>
    </row>
    <row r="72" ht="15" thickTop="1"/>
  </sheetData>
  <printOptions horizontalCentered="1"/>
  <pageMargins left="0.7480314960629921" right="0.7480314960629921" top="1.1811023622047245" bottom="0.984251968503937" header="0.5118110236220472" footer="0.5118110236220472"/>
  <pageSetup firstPageNumber="185" useFirstPageNumber="1" fitToHeight="2" horizontalDpi="300" verticalDpi="300" orientation="portrait" paperSize="9" scale="80" r:id="rId1"/>
  <headerFooter alignWithMargins="0">
    <oddHeader>&amp;C&amp;"Arial,Bold"&amp;12
FINANCIAL FORECAST - 2005/2006 TO 2008/2009&amp;R&amp;"Arial,Bold"&amp;12Appendix K</oddHeader>
    <oddFooter>&amp;L&amp;F\&amp;A&amp;R&amp;P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J56"/>
  <sheetViews>
    <sheetView workbookViewId="0" topLeftCell="A10">
      <selection activeCell="D32" sqref="D32"/>
    </sheetView>
  </sheetViews>
  <sheetFormatPr defaultColWidth="9.140625" defaultRowHeight="12.75"/>
  <cols>
    <col min="1" max="1" width="37.28125" style="25" customWidth="1"/>
    <col min="2" max="2" width="10.28125" style="1" customWidth="1"/>
    <col min="3" max="3" width="13.8515625" style="1" customWidth="1"/>
    <col min="4" max="4" width="13.28125" style="1" customWidth="1"/>
    <col min="5" max="5" width="12.7109375" style="1" customWidth="1"/>
    <col min="6" max="6" width="12.00390625" style="1" customWidth="1"/>
    <col min="7" max="16384" width="5.7109375" style="1" customWidth="1"/>
  </cols>
  <sheetData>
    <row r="3" spans="3:6" ht="15">
      <c r="C3" s="14" t="s">
        <v>0</v>
      </c>
      <c r="D3" s="14" t="s">
        <v>1</v>
      </c>
      <c r="E3" s="14" t="s">
        <v>2</v>
      </c>
      <c r="F3" s="15" t="s">
        <v>3</v>
      </c>
    </row>
    <row r="4" spans="3:6" ht="15">
      <c r="C4" s="15" t="s">
        <v>4</v>
      </c>
      <c r="D4" s="15" t="s">
        <v>4</v>
      </c>
      <c r="E4" s="15" t="s">
        <v>4</v>
      </c>
      <c r="F4" s="15" t="s">
        <v>4</v>
      </c>
    </row>
    <row r="5" spans="1:2" ht="15">
      <c r="A5" s="26" t="s">
        <v>5</v>
      </c>
      <c r="B5" s="16"/>
    </row>
    <row r="6" spans="1:6" ht="14.25">
      <c r="A6" s="25" t="s">
        <v>6</v>
      </c>
      <c r="C6" s="1">
        <v>24085</v>
      </c>
      <c r="D6" s="1">
        <v>24512</v>
      </c>
      <c r="E6" s="1">
        <v>25050</v>
      </c>
      <c r="F6" s="1">
        <v>25000</v>
      </c>
    </row>
    <row r="7" spans="1:6" ht="14.25">
      <c r="A7" s="25" t="s">
        <v>7</v>
      </c>
      <c r="C7" s="1">
        <v>152295</v>
      </c>
      <c r="D7" s="1">
        <v>162738</v>
      </c>
      <c r="E7" s="1">
        <v>175053</v>
      </c>
      <c r="F7" s="1">
        <v>186461</v>
      </c>
    </row>
    <row r="8" spans="1:6" ht="14.25">
      <c r="A8" s="25" t="s">
        <v>8</v>
      </c>
      <c r="C8" s="1">
        <v>32275</v>
      </c>
      <c r="D8" s="1">
        <v>34222</v>
      </c>
      <c r="E8" s="1">
        <v>34868</v>
      </c>
      <c r="F8" s="1">
        <v>34997</v>
      </c>
    </row>
    <row r="9" spans="1:6" ht="14.25">
      <c r="A9" s="25" t="s">
        <v>9</v>
      </c>
      <c r="C9" s="1">
        <v>13584</v>
      </c>
      <c r="D9" s="1">
        <v>13655</v>
      </c>
      <c r="E9" s="1">
        <v>13487</v>
      </c>
      <c r="F9" s="1">
        <v>13247</v>
      </c>
    </row>
    <row r="10" spans="1:6" ht="14.25">
      <c r="A10" s="25" t="s">
        <v>10</v>
      </c>
      <c r="C10" s="1">
        <v>85194</v>
      </c>
      <c r="D10" s="1">
        <v>87381</v>
      </c>
      <c r="E10" s="1">
        <v>88773</v>
      </c>
      <c r="F10" s="1">
        <v>89915</v>
      </c>
    </row>
    <row r="11" spans="3:6" ht="14.25">
      <c r="C11" s="2">
        <f>SUM(C6:C10)</f>
        <v>307433</v>
      </c>
      <c r="D11" s="2">
        <f>SUM(D6:D10)</f>
        <v>322508</v>
      </c>
      <c r="E11" s="2">
        <f>SUM(E6:E10)</f>
        <v>337231</v>
      </c>
      <c r="F11" s="2">
        <f>SUM(F6:F10)</f>
        <v>349620</v>
      </c>
    </row>
    <row r="12" spans="1:2" ht="15">
      <c r="A12" s="26" t="s">
        <v>11</v>
      </c>
      <c r="B12" s="16"/>
    </row>
    <row r="13" spans="1:6" ht="14.25">
      <c r="A13" s="25" t="s">
        <v>12</v>
      </c>
      <c r="C13" s="1">
        <v>37663</v>
      </c>
      <c r="D13" s="1">
        <v>44789</v>
      </c>
      <c r="E13" s="1">
        <v>51139</v>
      </c>
      <c r="F13" s="1">
        <v>58659</v>
      </c>
    </row>
    <row r="14" spans="1:6" ht="14.25">
      <c r="A14" s="25" t="s">
        <v>13</v>
      </c>
      <c r="C14" s="1">
        <v>2669</v>
      </c>
      <c r="D14" s="1">
        <v>3000</v>
      </c>
      <c r="E14" s="1">
        <v>0</v>
      </c>
      <c r="F14" s="1">
        <v>0</v>
      </c>
    </row>
    <row r="15" spans="1:6" ht="14.25">
      <c r="A15" s="25" t="s">
        <v>14</v>
      </c>
      <c r="C15" s="1">
        <v>0</v>
      </c>
      <c r="D15" s="1">
        <v>500</v>
      </c>
      <c r="E15" s="1">
        <v>7500</v>
      </c>
      <c r="F15" s="1">
        <v>14500</v>
      </c>
    </row>
    <row r="16" spans="1:6" ht="14.25">
      <c r="A16" s="25" t="s">
        <v>29</v>
      </c>
      <c r="D16" s="1">
        <v>6934</v>
      </c>
      <c r="E16" s="1">
        <v>8575</v>
      </c>
      <c r="F16" s="1">
        <v>8575</v>
      </c>
    </row>
    <row r="17" ht="14.25">
      <c r="A17" s="25" t="s">
        <v>30</v>
      </c>
    </row>
    <row r="18" spans="1:6" ht="14.25">
      <c r="A18" s="25" t="s">
        <v>27</v>
      </c>
      <c r="C18" s="32">
        <v>0</v>
      </c>
      <c r="D18" s="1">
        <v>300</v>
      </c>
      <c r="E18" s="1">
        <v>300</v>
      </c>
      <c r="F18" s="1">
        <v>300</v>
      </c>
    </row>
    <row r="19" spans="1:6" ht="14.25">
      <c r="A19" s="25" t="s">
        <v>28</v>
      </c>
      <c r="C19" s="1">
        <v>-350</v>
      </c>
      <c r="D19" s="1">
        <v>0</v>
      </c>
      <c r="E19" s="1">
        <v>0</v>
      </c>
      <c r="F19" s="1">
        <v>0</v>
      </c>
    </row>
    <row r="20" spans="1:6" ht="15">
      <c r="A20" s="26"/>
      <c r="B20" s="16"/>
      <c r="C20" s="3">
        <f>SUM(C13:C19)</f>
        <v>39982</v>
      </c>
      <c r="D20" s="3">
        <f>SUM(D13:D19)</f>
        <v>55523</v>
      </c>
      <c r="E20" s="3">
        <f>SUM(E13:E19)</f>
        <v>67514</v>
      </c>
      <c r="F20" s="3">
        <f>SUM(F13:F19)</f>
        <v>82034</v>
      </c>
    </row>
    <row r="21" spans="1:6" ht="15">
      <c r="A21" s="26"/>
      <c r="B21" s="16"/>
      <c r="C21" s="4"/>
      <c r="D21" s="4"/>
      <c r="E21" s="4"/>
      <c r="F21" s="4"/>
    </row>
    <row r="22" spans="1:6" ht="15">
      <c r="A22" s="26"/>
      <c r="B22" s="16"/>
      <c r="C22" s="4"/>
      <c r="D22" s="4"/>
      <c r="E22" s="4"/>
      <c r="F22" s="6"/>
    </row>
    <row r="23" spans="1:6" ht="15.75" thickBot="1">
      <c r="A23" s="26" t="s">
        <v>15</v>
      </c>
      <c r="B23" s="16"/>
      <c r="C23" s="5">
        <f>C11+C20</f>
        <v>347415</v>
      </c>
      <c r="D23" s="5">
        <f>D11+D20</f>
        <v>378031</v>
      </c>
      <c r="E23" s="5">
        <f>E11+E20</f>
        <v>404745</v>
      </c>
      <c r="F23" s="5">
        <f>F11+F20</f>
        <v>431654</v>
      </c>
    </row>
    <row r="24" spans="1:5" ht="15.75" thickTop="1">
      <c r="A24" s="26"/>
      <c r="B24" s="16"/>
      <c r="C24" s="6"/>
      <c r="D24" s="6"/>
      <c r="E24" s="6"/>
    </row>
    <row r="25" spans="1:10" ht="15">
      <c r="A25" s="27" t="s">
        <v>16</v>
      </c>
      <c r="B25" s="7"/>
      <c r="C25" s="9"/>
      <c r="D25" s="6"/>
      <c r="E25" s="6"/>
      <c r="F25" s="6"/>
      <c r="G25" s="6"/>
      <c r="H25" s="6"/>
      <c r="I25" s="6"/>
      <c r="J25" s="6"/>
    </row>
    <row r="26" spans="1:10" ht="15">
      <c r="A26" s="27" t="s">
        <v>17</v>
      </c>
      <c r="B26" s="7"/>
      <c r="C26" s="9"/>
      <c r="D26" s="9"/>
      <c r="E26" s="9"/>
      <c r="F26" s="6"/>
      <c r="G26" s="6"/>
      <c r="H26" s="6"/>
      <c r="I26" s="6"/>
      <c r="J26" s="6"/>
    </row>
    <row r="27" spans="1:10" ht="15">
      <c r="A27" s="27" t="s">
        <v>18</v>
      </c>
      <c r="B27" s="7"/>
      <c r="C27" s="9"/>
      <c r="D27" s="6"/>
      <c r="E27" s="6"/>
      <c r="F27" s="6"/>
      <c r="G27" s="6"/>
      <c r="H27" s="6"/>
      <c r="I27" s="6"/>
      <c r="J27" s="6"/>
    </row>
    <row r="28" spans="1:10" ht="15">
      <c r="A28" s="27" t="s">
        <v>19</v>
      </c>
      <c r="B28" s="7"/>
      <c r="C28" s="10">
        <v>265239</v>
      </c>
      <c r="D28" s="10">
        <v>281700</v>
      </c>
      <c r="E28" s="10">
        <v>297100</v>
      </c>
      <c r="F28" s="10">
        <v>312900</v>
      </c>
      <c r="G28" s="6"/>
      <c r="H28" s="6"/>
      <c r="I28" s="6"/>
      <c r="J28" s="6"/>
    </row>
    <row r="29" spans="1:10" ht="15">
      <c r="A29" s="27"/>
      <c r="B29" s="7"/>
      <c r="C29" s="9"/>
      <c r="D29" s="4"/>
      <c r="E29" s="4"/>
      <c r="F29" s="6"/>
      <c r="G29" s="6"/>
      <c r="H29" s="6"/>
      <c r="I29" s="6"/>
      <c r="J29" s="6"/>
    </row>
    <row r="30" spans="1:10" ht="15">
      <c r="A30" s="27" t="s">
        <v>20</v>
      </c>
      <c r="B30" s="7"/>
      <c r="C30" s="9">
        <v>1187</v>
      </c>
      <c r="D30" s="9">
        <v>1183</v>
      </c>
      <c r="E30" s="9">
        <v>1183</v>
      </c>
      <c r="F30" s="9">
        <v>1183</v>
      </c>
      <c r="G30" s="6"/>
      <c r="H30" s="6"/>
      <c r="I30" s="6"/>
      <c r="J30" s="6"/>
    </row>
    <row r="31" spans="1:10" ht="15">
      <c r="A31" s="27"/>
      <c r="B31" s="7"/>
      <c r="C31" s="9"/>
      <c r="D31" s="6"/>
      <c r="E31" s="6"/>
      <c r="F31" s="6"/>
      <c r="G31" s="6"/>
      <c r="H31" s="6"/>
      <c r="I31" s="6"/>
      <c r="J31" s="6"/>
    </row>
    <row r="32" spans="1:10" ht="30">
      <c r="A32" s="27" t="s">
        <v>21</v>
      </c>
      <c r="B32" s="7"/>
      <c r="C32" s="10">
        <f>C23-C28+C30</f>
        <v>83363</v>
      </c>
      <c r="D32" s="10">
        <f>D23-D28+D30</f>
        <v>97514</v>
      </c>
      <c r="E32" s="10">
        <f>E23-E28+E30</f>
        <v>108828</v>
      </c>
      <c r="F32" s="10">
        <f>F23-F28+F30</f>
        <v>119937</v>
      </c>
      <c r="G32" s="6"/>
      <c r="H32" s="6"/>
      <c r="I32" s="6"/>
      <c r="J32" s="6"/>
    </row>
    <row r="33" spans="1:10" ht="15">
      <c r="A33" s="27"/>
      <c r="B33" s="7"/>
      <c r="C33" s="8"/>
      <c r="D33" s="4"/>
      <c r="E33" s="4"/>
      <c r="F33" s="6"/>
      <c r="G33" s="6"/>
      <c r="H33" s="6"/>
      <c r="I33" s="6"/>
      <c r="J33" s="6"/>
    </row>
    <row r="34" spans="1:10" ht="30">
      <c r="A34" s="27" t="s">
        <v>31</v>
      </c>
      <c r="B34" s="10">
        <f>(224.4*B36)/1000</f>
        <v>20363.8512</v>
      </c>
      <c r="C34" s="10">
        <v>22358</v>
      </c>
      <c r="D34" s="10">
        <f>C34*1.25</f>
        <v>27947.5</v>
      </c>
      <c r="E34" s="10">
        <f>D34*1.25</f>
        <v>34934.375</v>
      </c>
      <c r="F34" s="10">
        <f>E34*1.25</f>
        <v>43667.96875</v>
      </c>
      <c r="G34" s="6"/>
      <c r="H34" s="6"/>
      <c r="I34" s="6"/>
      <c r="J34" s="6"/>
    </row>
    <row r="35" spans="1:10" ht="15">
      <c r="A35" s="27"/>
      <c r="B35" s="7"/>
      <c r="C35" s="8"/>
      <c r="D35" s="6"/>
      <c r="E35" s="6"/>
      <c r="F35" s="6"/>
      <c r="G35" s="6"/>
      <c r="H35" s="6"/>
      <c r="I35" s="6"/>
      <c r="J35" s="6"/>
    </row>
    <row r="36" spans="1:10" ht="15">
      <c r="A36" s="27" t="s">
        <v>22</v>
      </c>
      <c r="B36" s="8">
        <v>90748</v>
      </c>
      <c r="C36" s="8">
        <v>92643</v>
      </c>
      <c r="D36" s="6">
        <v>92643</v>
      </c>
      <c r="E36" s="6">
        <f>D36</f>
        <v>92643</v>
      </c>
      <c r="F36" s="6">
        <f>E36</f>
        <v>92643</v>
      </c>
      <c r="G36" s="6"/>
      <c r="H36" s="6"/>
      <c r="I36" s="6"/>
      <c r="J36" s="6"/>
    </row>
    <row r="37" spans="1:10" ht="15">
      <c r="A37" s="27"/>
      <c r="B37" s="7"/>
      <c r="C37" s="8"/>
      <c r="D37" s="6"/>
      <c r="E37" s="6"/>
      <c r="F37" s="6"/>
      <c r="G37" s="6"/>
      <c r="H37" s="6"/>
      <c r="I37" s="6"/>
      <c r="J37" s="6"/>
    </row>
    <row r="38" spans="1:10" ht="15">
      <c r="A38" s="27" t="s">
        <v>23</v>
      </c>
      <c r="B38" s="13">
        <v>850.65</v>
      </c>
      <c r="C38" s="13">
        <f>ROUND(C32/(C36/1000),2)</f>
        <v>899.83</v>
      </c>
      <c r="D38" s="13">
        <f>ROUND(D32/(D36/1000),2)</f>
        <v>1052.58</v>
      </c>
      <c r="E38" s="13">
        <f>ROUND(E32/(E36/1000),2)</f>
        <v>1174.7</v>
      </c>
      <c r="F38" s="13">
        <f>ROUND(F32/(F36/1000),2)</f>
        <v>1294.61</v>
      </c>
      <c r="G38" s="6"/>
      <c r="H38" s="6"/>
      <c r="I38" s="6"/>
      <c r="J38" s="6"/>
    </row>
    <row r="39" spans="1:10" ht="15">
      <c r="A39" s="28" t="s">
        <v>24</v>
      </c>
      <c r="B39" s="19"/>
      <c r="C39" s="33">
        <f>(C38-B38)/(B38/100)</f>
        <v>5.781461235525782</v>
      </c>
      <c r="D39" s="33">
        <f>(D38-C38)/(C38/100)</f>
        <v>16.97542869208627</v>
      </c>
      <c r="E39" s="33">
        <f>(E38-D38)/(D38/100)</f>
        <v>11.601968496456339</v>
      </c>
      <c r="F39" s="33">
        <f>(F38-E38)/(E38/100)</f>
        <v>10.207712607474237</v>
      </c>
      <c r="G39" s="6"/>
      <c r="H39" s="6"/>
      <c r="I39" s="6"/>
      <c r="J39" s="6"/>
    </row>
    <row r="40" spans="1:10" ht="15">
      <c r="A40" s="29"/>
      <c r="B40" s="21"/>
      <c r="C40" s="22"/>
      <c r="D40" s="23"/>
      <c r="E40" s="23"/>
      <c r="F40" s="24"/>
      <c r="G40" s="6"/>
      <c r="H40" s="6"/>
      <c r="I40" s="6"/>
      <c r="J40" s="6"/>
    </row>
    <row r="41" spans="1:10" ht="30">
      <c r="A41" s="27" t="s">
        <v>32</v>
      </c>
      <c r="B41" s="20">
        <f>ROUND(B34/(B36/1000),2)</f>
        <v>224.4</v>
      </c>
      <c r="C41" s="20">
        <v>241.33</v>
      </c>
      <c r="D41" s="20">
        <f>D34/D36*1000</f>
        <v>301.6687715207841</v>
      </c>
      <c r="E41" s="20">
        <f>E34/E36*1000</f>
        <v>377.0859644009801</v>
      </c>
      <c r="F41" s="20">
        <f>F34/F36*1000</f>
        <v>471.35745550122516</v>
      </c>
      <c r="G41" s="6"/>
      <c r="H41" s="6"/>
      <c r="I41" s="6"/>
      <c r="J41" s="6"/>
    </row>
    <row r="42" spans="1:10" ht="15">
      <c r="A42" s="27" t="s">
        <v>25</v>
      </c>
      <c r="B42" s="20">
        <f>B38+B41</f>
        <v>1075.05</v>
      </c>
      <c r="C42" s="20">
        <f>C38+C41</f>
        <v>1141.16</v>
      </c>
      <c r="D42" s="20">
        <f>D38+D41</f>
        <v>1354.248771520784</v>
      </c>
      <c r="E42" s="20">
        <f>E38+E41</f>
        <v>1551.7859644009802</v>
      </c>
      <c r="F42" s="20">
        <f>F38+F41</f>
        <v>1765.967455501225</v>
      </c>
      <c r="G42" s="6"/>
      <c r="H42" s="6"/>
      <c r="I42" s="6"/>
      <c r="J42" s="6"/>
    </row>
    <row r="43" spans="1:10" ht="15">
      <c r="A43" s="28" t="s">
        <v>26</v>
      </c>
      <c r="B43" s="19"/>
      <c r="C43" s="33">
        <f>(C42-B42)/(B42/100)</f>
        <v>6.1494814194688745</v>
      </c>
      <c r="D43" s="33">
        <f>(D42-C42)/(C42/100)</f>
        <v>18.67299690847768</v>
      </c>
      <c r="E43" s="33">
        <f>(E42-D42)/(D42/100)</f>
        <v>14.58647753900987</v>
      </c>
      <c r="F43" s="33">
        <f>(F42-E42)/(E42/100)</f>
        <v>13.802257270893866</v>
      </c>
      <c r="G43" s="6"/>
      <c r="H43" s="6"/>
      <c r="I43" s="6"/>
      <c r="J43" s="6"/>
    </row>
    <row r="44" spans="1:10" ht="15">
      <c r="A44" s="29"/>
      <c r="B44" s="11"/>
      <c r="C44" s="8"/>
      <c r="D44" s="6"/>
      <c r="E44" s="6"/>
      <c r="F44" s="6"/>
      <c r="G44" s="6"/>
      <c r="H44" s="6"/>
      <c r="I44" s="6"/>
      <c r="J44" s="6"/>
    </row>
    <row r="45" spans="1:10" ht="15">
      <c r="A45" s="30"/>
      <c r="B45" s="12"/>
      <c r="C45" s="9"/>
      <c r="D45" s="6"/>
      <c r="E45" s="6"/>
      <c r="F45" s="6"/>
      <c r="G45" s="6"/>
      <c r="H45" s="6"/>
      <c r="I45" s="6"/>
      <c r="J45" s="6"/>
    </row>
    <row r="46" spans="1:10" ht="14.25">
      <c r="A46" s="31"/>
      <c r="B46" s="6"/>
      <c r="C46" s="17"/>
      <c r="D46" s="17"/>
      <c r="E46" s="17"/>
      <c r="F46" s="6"/>
      <c r="G46" s="6"/>
      <c r="H46" s="6"/>
      <c r="I46" s="6"/>
      <c r="J46" s="6"/>
    </row>
    <row r="47" spans="1:10" ht="14.25">
      <c r="A47" s="31"/>
      <c r="B47" s="6"/>
      <c r="C47" s="6"/>
      <c r="D47" s="6"/>
      <c r="E47" s="6"/>
      <c r="F47" s="6"/>
      <c r="G47" s="6"/>
      <c r="H47" s="6"/>
      <c r="I47" s="6"/>
      <c r="J47" s="6"/>
    </row>
    <row r="48" spans="1:10" ht="14.25">
      <c r="A48" s="31"/>
      <c r="B48" s="6"/>
      <c r="C48" s="18"/>
      <c r="D48" s="18"/>
      <c r="E48" s="18"/>
      <c r="F48" s="6"/>
      <c r="G48" s="6"/>
      <c r="H48" s="6"/>
      <c r="I48" s="6"/>
      <c r="J48" s="6"/>
    </row>
    <row r="49" spans="1:10" ht="14.25">
      <c r="A49" s="31"/>
      <c r="B49" s="6"/>
      <c r="C49" s="18"/>
      <c r="D49" s="18"/>
      <c r="E49" s="18"/>
      <c r="F49" s="6"/>
      <c r="G49" s="6"/>
      <c r="H49" s="6"/>
      <c r="I49" s="6"/>
      <c r="J49" s="6"/>
    </row>
    <row r="50" spans="1:10" ht="14.25">
      <c r="A50" s="31"/>
      <c r="B50" s="6"/>
      <c r="C50" s="6"/>
      <c r="D50" s="6"/>
      <c r="E50" s="6"/>
      <c r="F50" s="6"/>
      <c r="G50" s="6"/>
      <c r="H50" s="6"/>
      <c r="I50" s="6"/>
      <c r="J50" s="6"/>
    </row>
    <row r="51" spans="1:10" ht="14.25">
      <c r="A51" s="31"/>
      <c r="B51" s="6"/>
      <c r="C51" s="18"/>
      <c r="D51" s="18"/>
      <c r="E51" s="18"/>
      <c r="F51" s="6"/>
      <c r="G51" s="6"/>
      <c r="H51" s="6"/>
      <c r="I51" s="6"/>
      <c r="J51" s="6"/>
    </row>
    <row r="52" spans="1:10" ht="14.25">
      <c r="A52" s="31"/>
      <c r="B52" s="6"/>
      <c r="C52" s="18"/>
      <c r="D52" s="18"/>
      <c r="E52" s="18"/>
      <c r="F52" s="6"/>
      <c r="G52" s="6"/>
      <c r="H52" s="6"/>
      <c r="I52" s="6"/>
      <c r="J52" s="6"/>
    </row>
    <row r="53" spans="1:10" ht="14.25">
      <c r="A53" s="31"/>
      <c r="B53" s="6"/>
      <c r="C53" s="6"/>
      <c r="D53" s="6"/>
      <c r="E53" s="6"/>
      <c r="F53" s="6"/>
      <c r="G53" s="6"/>
      <c r="H53" s="6"/>
      <c r="I53" s="6"/>
      <c r="J53" s="6"/>
    </row>
    <row r="54" spans="1:10" ht="14.25">
      <c r="A54" s="31"/>
      <c r="B54" s="6"/>
      <c r="C54" s="6"/>
      <c r="D54" s="6"/>
      <c r="E54" s="6"/>
      <c r="F54" s="6"/>
      <c r="G54" s="6"/>
      <c r="H54" s="6"/>
      <c r="I54" s="6"/>
      <c r="J54" s="6"/>
    </row>
    <row r="55" spans="1:10" ht="14.25">
      <c r="A55" s="31"/>
      <c r="B55" s="6"/>
      <c r="C55" s="6"/>
      <c r="D55" s="6"/>
      <c r="E55" s="6"/>
      <c r="F55" s="6"/>
      <c r="G55" s="6"/>
      <c r="H55" s="6"/>
      <c r="I55" s="6"/>
      <c r="J55" s="6"/>
    </row>
    <row r="56" spans="1:10" ht="14.25">
      <c r="A56" s="31"/>
      <c r="B56" s="6"/>
      <c r="C56" s="6"/>
      <c r="D56" s="6"/>
      <c r="E56" s="6"/>
      <c r="F56" s="6"/>
      <c r="G56" s="6"/>
      <c r="H56" s="6"/>
      <c r="I56" s="6"/>
      <c r="J56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Zeb Ali</dc:creator>
  <cp:keywords/>
  <dc:description/>
  <cp:lastModifiedBy>Supervisor</cp:lastModifiedBy>
  <cp:lastPrinted>2005-02-17T10:14:25Z</cp:lastPrinted>
  <dcterms:created xsi:type="dcterms:W3CDTF">2003-07-09T08:46:42Z</dcterms:created>
  <dcterms:modified xsi:type="dcterms:W3CDTF">2005-02-17T13:34:57Z</dcterms:modified>
  <cp:category/>
  <cp:version/>
  <cp:contentType/>
  <cp:contentStatus/>
</cp:coreProperties>
</file>