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Latest Forecat 0506 &amp; Future" sheetId="1" r:id="rId1"/>
    <sheet name="Cap.Prog." sheetId="2" state="hidden" r:id="rId2"/>
  </sheets>
  <definedNames/>
  <calcPr fullCalcOnLoad="1"/>
</workbook>
</file>

<file path=xl/sharedStrings.xml><?xml version="1.0" encoding="utf-8"?>
<sst xmlns="http://schemas.openxmlformats.org/spreadsheetml/2006/main" count="173" uniqueCount="120">
  <si>
    <t>2004/2005</t>
  </si>
  <si>
    <t>2005/2006</t>
  </si>
  <si>
    <t>2006/2007</t>
  </si>
  <si>
    <t>£'000</t>
  </si>
  <si>
    <t>£000</t>
  </si>
  <si>
    <t>Dilapidations</t>
  </si>
  <si>
    <t>Office Moves</t>
  </si>
  <si>
    <t>Minor Works</t>
  </si>
  <si>
    <t>Education, Arts and Libraries</t>
  </si>
  <si>
    <t>School Schemes</t>
  </si>
  <si>
    <t>New School Schemes</t>
  </si>
  <si>
    <t>Libraries and Museums</t>
  </si>
  <si>
    <t>Environment</t>
  </si>
  <si>
    <t>Grant Funded</t>
  </si>
  <si>
    <t>Pavements and Roads</t>
  </si>
  <si>
    <t>Bridge Park</t>
  </si>
  <si>
    <t xml:space="preserve">Parks and Cemeteries </t>
  </si>
  <si>
    <t>Social Services</t>
  </si>
  <si>
    <t>CAPITAL PROGRAMME</t>
  </si>
  <si>
    <t>Total</t>
  </si>
  <si>
    <t>H&amp;S/Minor Works</t>
  </si>
  <si>
    <t>Housing</t>
  </si>
  <si>
    <t>PSRSG and DFG</t>
  </si>
  <si>
    <t>New Units</t>
  </si>
  <si>
    <t>Chalkhill</t>
  </si>
  <si>
    <t>HRA Works</t>
  </si>
  <si>
    <t>ALMO</t>
  </si>
  <si>
    <t>South Kilburn</t>
  </si>
  <si>
    <t>Other Housing Initatives</t>
  </si>
  <si>
    <t>Corporate</t>
  </si>
  <si>
    <t>DDA</t>
  </si>
  <si>
    <t>GRAND TOTAL</t>
  </si>
  <si>
    <t xml:space="preserve">In addition Service Areas have been asked to make further bids which follow.  The revenue costs reflect the prudential regime which may be in place from 1st April 2004.  (See Secion 6 of Director of Finance's paper on 2004/2005 Budget Preparation) </t>
  </si>
  <si>
    <t>Latest Forecast</t>
  </si>
  <si>
    <t>This section reviews the Capital Programme.  The position for 2004/2005 and beyond has deteriorated because of changes to the allocation of Housing Resources.</t>
  </si>
  <si>
    <t>2005/06</t>
  </si>
  <si>
    <t>2006/07</t>
  </si>
  <si>
    <t>Programme Details</t>
  </si>
  <si>
    <t>Budget</t>
  </si>
  <si>
    <t>RESOURCES:</t>
  </si>
  <si>
    <t>Capital Receipts in Year</t>
  </si>
  <si>
    <t>Grant Income</t>
  </si>
  <si>
    <t>Total Resources</t>
  </si>
  <si>
    <t>EXPENDITURE:</t>
  </si>
  <si>
    <t>Education, Arts and Libraries:</t>
  </si>
  <si>
    <t>2003/04 Investment Plan</t>
  </si>
  <si>
    <t xml:space="preserve"> Total Educ, Arts and Libs</t>
  </si>
  <si>
    <t>Environment :</t>
  </si>
  <si>
    <t>Grant Funded Schemes</t>
  </si>
  <si>
    <t>Total Environment</t>
  </si>
  <si>
    <t>Social Services:</t>
  </si>
  <si>
    <t>Total Social Services</t>
  </si>
  <si>
    <t>PSRSG and DFG council</t>
  </si>
  <si>
    <t>Total Housing</t>
  </si>
  <si>
    <t>Corporate Services:</t>
  </si>
  <si>
    <t>Total Corporate Services</t>
  </si>
  <si>
    <t>Total Service Expenditure</t>
  </si>
  <si>
    <t>Central Items:</t>
  </si>
  <si>
    <t>Deferred Purchase</t>
  </si>
  <si>
    <t>Overall Total Expenditure</t>
  </si>
  <si>
    <t>(Surplus)/Deficit</t>
  </si>
  <si>
    <t>2007/08</t>
  </si>
  <si>
    <t>General Fund</t>
  </si>
  <si>
    <t>Revised</t>
  </si>
  <si>
    <t>Supported Borrowing - General Fund:</t>
  </si>
  <si>
    <t>Central Government - General Fund</t>
  </si>
  <si>
    <t>Capital Funding Account</t>
  </si>
  <si>
    <t>Council Funded  school schemes Carry Forward</t>
  </si>
  <si>
    <t>Grant Funded School Schemes</t>
  </si>
  <si>
    <t>Investment Plan - Schools</t>
  </si>
  <si>
    <t>Investment Plan - Libraries</t>
  </si>
  <si>
    <t>Forecast Slippage in Council Funded School Schemes</t>
  </si>
  <si>
    <t>Investment Plan</t>
  </si>
  <si>
    <t xml:space="preserve">Estate Access Corridor </t>
  </si>
  <si>
    <t>Total Central Items</t>
  </si>
  <si>
    <t>Housing Revenue Account</t>
  </si>
  <si>
    <t>RESOURCES</t>
  </si>
  <si>
    <t>Supported Borrowing - Housing Revenue Account:</t>
  </si>
  <si>
    <t>Central Government - HRA</t>
  </si>
  <si>
    <t>Supplementary Credit Approval</t>
  </si>
  <si>
    <t>Unsupported Borrowing - Housing Revenue Account:</t>
  </si>
  <si>
    <t>Total Expenditure</t>
  </si>
  <si>
    <t>2004/05 Growth Bids - More Information Required</t>
  </si>
  <si>
    <t>FORECAST CAPITAL  PROGRAMME  2005/06 &amp; FUTURE YEARS</t>
  </si>
  <si>
    <t>This section reviews the Capital Programme.  The forecast for 2005/2006 and future years, set out below, refelects the position on the 2004/2005 Capital Programme as reported to Executive Committee on 15th November 2004.</t>
  </si>
  <si>
    <t>Housing: General Fund</t>
  </si>
  <si>
    <t>Agreed Unsupported Borrowing - General Fund</t>
  </si>
  <si>
    <t>Cumulative Total</t>
  </si>
  <si>
    <t>General Fund Capital Programme</t>
  </si>
  <si>
    <t>Agreed Unsupported Borrowing £12.927m</t>
  </si>
  <si>
    <t>Agreed Unsupported Borrowing £13.134m</t>
  </si>
  <si>
    <t>Agreed Unsupported Borrowing £12.300m</t>
  </si>
  <si>
    <t>Of which Self Funded £2.000m</t>
  </si>
  <si>
    <t>The charges to revenue accounts represent the estimated interest payable on the borrowing required to</t>
  </si>
  <si>
    <t>balance the capital programme, ie those capital expenditure items not supported by central government</t>
  </si>
  <si>
    <t>funding, grants from external bodies and income derived from capital receipts.</t>
  </si>
  <si>
    <t>2004/05 Capital Programme (Surplus)/Deficit Carry Fwd</t>
  </si>
  <si>
    <t>Unsupported Borrowing required to meet Budget Deficit</t>
  </si>
  <si>
    <t xml:space="preserve">Unsupported Borrowing has been split into two elements, that of the level agreed as part of the 2004/05 Budget Setting Process and an additional amount to meet the forecast budget deficit, originally identified in the 2004/05 Budget Setting Process and amended to reflect the effect of subsequent Capital Monitoring Reports to Executive Committee. </t>
  </si>
  <si>
    <t xml:space="preserve">The tables below demonstrate the revenue implications of the unsupported borrowing included in the forecast capital programme. </t>
  </si>
  <si>
    <t>Year 1    3.4%</t>
  </si>
  <si>
    <t>Year 2   10.6%</t>
  </si>
  <si>
    <t>The financing charges that have been applied to unsupported capital borrowing are as follows:-</t>
  </si>
  <si>
    <t>Year 3   10.5%</t>
  </si>
  <si>
    <t>Unsupported Borrowing required to meet Budget Deficit £7.291m</t>
  </si>
  <si>
    <t>Unsupported Borrowing required to meet Budget Deficit £4.744m</t>
  </si>
  <si>
    <t>Unsupported Borrowing required to meet Budget Deficit £3.373m</t>
  </si>
  <si>
    <t>Of which Self Funded £2.385m</t>
  </si>
  <si>
    <t>Agreed Unsupported Borrowing £16.259m</t>
  </si>
  <si>
    <t>2004/05</t>
  </si>
  <si>
    <t>Environment Grant figures for 2005/06 have been assumed in 2006/07 and 2007/08, for both resource and expenditure.</t>
  </si>
  <si>
    <t>to 2007/08</t>
  </si>
  <si>
    <t>Retentions</t>
  </si>
  <si>
    <t>South Kilburn - Council's Contribution</t>
  </si>
  <si>
    <t xml:space="preserve">An assumption of £3m has been included in 2006/07 and 2007/08 for Education Supported Borrowing. There have still been no notifications from the DFES on expected funding for these years. The assumption has therefore been arrived at by applying an 18% reduction to the funding available for 2005/06. This reduction has been based on the difference between £3.8b and £3.1b available investment in 2004/05 and 2005/06 as per the DFES Allocation Notification letter in December 2003. The assumption is also that this supported borrowing can be used to meet the existing Education commitment, and no element will be ringfenced. </t>
  </si>
  <si>
    <t xml:space="preserve">accounting practices, which is currently set at 4%. The balance relates to the interest charge which is </t>
  </si>
  <si>
    <t>The principal element of the charge is based on the Minimum Revenue Provision requirement laid down in</t>
  </si>
  <si>
    <t xml:space="preserve">based on the Consolidated Rate of interest which is estimated at 6.8% in 2005/06 and 6.6% in 2006/07 </t>
  </si>
  <si>
    <t>of principal.</t>
  </si>
  <si>
    <t xml:space="preserve">and 2007/08. The rate of 3.4% in Year 1 is based on a half year charge for interest and no repayment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</si>
</sst>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0%"/>
  </numFmts>
  <fonts count="9">
    <font>
      <sz val="10"/>
      <name val="Arial"/>
      <family val="0"/>
    </font>
    <font>
      <b/>
      <sz val="10"/>
      <name val="Arial"/>
      <family val="2"/>
    </font>
    <font>
      <b/>
      <sz val="12"/>
      <name val="Arial"/>
      <family val="2"/>
    </font>
    <font>
      <sz val="11"/>
      <name val="Arial"/>
      <family val="2"/>
    </font>
    <font>
      <b/>
      <sz val="11"/>
      <name val="Arial"/>
      <family val="2"/>
    </font>
    <font>
      <u val="single"/>
      <sz val="11"/>
      <name val="Arial"/>
      <family val="2"/>
    </font>
    <font>
      <b/>
      <sz val="14"/>
      <name val="Arial"/>
      <family val="2"/>
    </font>
    <font>
      <sz val="8"/>
      <name val="Arial"/>
      <family val="0"/>
    </font>
    <font>
      <b/>
      <u val="single"/>
      <sz val="10"/>
      <name val="Arial"/>
      <family val="2"/>
    </font>
  </fonts>
  <fills count="2">
    <fill>
      <patternFill/>
    </fill>
    <fill>
      <patternFill patternType="gray125"/>
    </fill>
  </fills>
  <borders count="26">
    <border>
      <left/>
      <right/>
      <top/>
      <bottom/>
      <diagonal/>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style="medium"/>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color indexed="63"/>
      </top>
      <bottom>
        <color indexed="63"/>
      </bottom>
    </border>
    <border>
      <left>
        <color indexed="63"/>
      </left>
      <right style="medium"/>
      <top>
        <color indexed="63"/>
      </top>
      <bottom style="medium"/>
    </border>
    <border>
      <left style="thin"/>
      <right style="medium"/>
      <top>
        <color indexed="63"/>
      </top>
      <bottom style="medium"/>
    </border>
    <border>
      <left style="thin"/>
      <right style="medium"/>
      <top>
        <color indexed="63"/>
      </top>
      <bottom>
        <color indexed="63"/>
      </bottom>
    </border>
    <border>
      <left style="thin"/>
      <right style="medium"/>
      <top style="medium"/>
      <bottom>
        <color indexed="63"/>
      </bottom>
    </border>
    <border>
      <left style="medium"/>
      <right>
        <color indexed="63"/>
      </right>
      <top style="medium"/>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164" fontId="1" fillId="0" borderId="1" xfId="0" applyNumberFormat="1" applyFont="1" applyBorder="1" applyAlignment="1">
      <alignment horizontal="center"/>
    </xf>
    <xf numFmtId="164" fontId="1" fillId="0" borderId="0" xfId="0" applyNumberFormat="1" applyFont="1" applyAlignment="1">
      <alignment horizontal="center"/>
    </xf>
    <xf numFmtId="164" fontId="3" fillId="0" borderId="0" xfId="0" applyNumberFormat="1" applyFont="1" applyAlignment="1">
      <alignment/>
    </xf>
    <xf numFmtId="164" fontId="5" fillId="0" borderId="0" xfId="0" applyNumberFormat="1" applyFont="1" applyAlignment="1">
      <alignment/>
    </xf>
    <xf numFmtId="164" fontId="4" fillId="0" borderId="0" xfId="0" applyNumberFormat="1" applyFont="1" applyAlignment="1">
      <alignment/>
    </xf>
    <xf numFmtId="164" fontId="4" fillId="0" borderId="0" xfId="0" applyNumberFormat="1" applyFont="1" applyAlignment="1">
      <alignment horizontal="right"/>
    </xf>
    <xf numFmtId="164" fontId="4" fillId="0" borderId="2" xfId="0" applyNumberFormat="1" applyFont="1" applyBorder="1" applyAlignment="1">
      <alignment/>
    </xf>
    <xf numFmtId="164" fontId="4" fillId="0" borderId="0" xfId="0" applyNumberFormat="1" applyFont="1" applyAlignment="1">
      <alignment vertical="center"/>
    </xf>
    <xf numFmtId="164" fontId="4" fillId="0" borderId="0" xfId="0" applyNumberFormat="1" applyFont="1" applyAlignment="1">
      <alignment horizontal="right" vertical="center"/>
    </xf>
    <xf numFmtId="164" fontId="4" fillId="0" borderId="3" xfId="0" applyNumberFormat="1" applyFont="1" applyBorder="1" applyAlignment="1">
      <alignment vertical="center"/>
    </xf>
    <xf numFmtId="164" fontId="3" fillId="0" borderId="0" xfId="0" applyNumberFormat="1" applyFont="1" applyAlignment="1">
      <alignment horizontal="left" vertical="center" wrapText="1"/>
    </xf>
    <xf numFmtId="164" fontId="2" fillId="0" borderId="0" xfId="0" applyNumberFormat="1" applyFont="1" applyAlignment="1">
      <alignment horizontal="center"/>
    </xf>
    <xf numFmtId="164" fontId="4" fillId="0" borderId="0" xfId="0" applyNumberFormat="1" applyFont="1" applyBorder="1" applyAlignment="1">
      <alignment horizontal="center"/>
    </xf>
    <xf numFmtId="164" fontId="3" fillId="0" borderId="0" xfId="0" applyNumberFormat="1" applyFont="1" applyAlignment="1">
      <alignment horizontal="right"/>
    </xf>
    <xf numFmtId="164" fontId="6" fillId="0" borderId="0" xfId="0" applyNumberFormat="1" applyFont="1" applyBorder="1" applyAlignment="1">
      <alignment horizontal="center"/>
    </xf>
    <xf numFmtId="164" fontId="3" fillId="0" borderId="0" xfId="0" applyNumberFormat="1" applyFont="1" applyAlignment="1">
      <alignment wrapText="1"/>
    </xf>
    <xf numFmtId="49" fontId="2" fillId="0" borderId="0" xfId="0" applyNumberFormat="1" applyFont="1" applyAlignment="1">
      <alignment horizontal="left" vertical="top"/>
    </xf>
    <xf numFmtId="164" fontId="3" fillId="0" borderId="0" xfId="0" applyNumberFormat="1" applyFont="1" applyBorder="1" applyAlignment="1">
      <alignment horizontal="left" vertical="top" wrapText="1"/>
    </xf>
    <xf numFmtId="164" fontId="1" fillId="0" borderId="1" xfId="0" applyNumberFormat="1" applyFont="1" applyFill="1" applyBorder="1" applyAlignment="1">
      <alignment horizontal="right"/>
    </xf>
    <xf numFmtId="164" fontId="0" fillId="0" borderId="1" xfId="0" applyNumberFormat="1" applyFont="1" applyBorder="1" applyAlignment="1">
      <alignment horizontal="right"/>
    </xf>
    <xf numFmtId="164" fontId="0" fillId="0" borderId="4" xfId="0" applyNumberFormat="1" applyFont="1" applyBorder="1" applyAlignment="1">
      <alignment horizontal="right"/>
    </xf>
    <xf numFmtId="164" fontId="1" fillId="0" borderId="5" xfId="0" applyNumberFormat="1" applyFont="1" applyFill="1" applyBorder="1" applyAlignment="1">
      <alignment horizontal="right"/>
    </xf>
    <xf numFmtId="164" fontId="1" fillId="0" borderId="5" xfId="0" applyNumberFormat="1" applyFont="1" applyBorder="1" applyAlignment="1">
      <alignment horizontal="right"/>
    </xf>
    <xf numFmtId="164" fontId="0" fillId="0" borderId="4" xfId="0" applyNumberFormat="1" applyFont="1" applyFill="1" applyBorder="1" applyAlignment="1">
      <alignment horizontal="right"/>
    </xf>
    <xf numFmtId="164" fontId="0" fillId="0" borderId="6" xfId="0" applyNumberFormat="1" applyFont="1" applyFill="1" applyBorder="1" applyAlignment="1">
      <alignment horizontal="right"/>
    </xf>
    <xf numFmtId="164" fontId="0" fillId="0" borderId="0" xfId="0" applyNumberFormat="1" applyFont="1" applyBorder="1" applyAlignment="1">
      <alignment/>
    </xf>
    <xf numFmtId="164" fontId="1" fillId="0" borderId="0" xfId="0" applyNumberFormat="1" applyFont="1" applyBorder="1" applyAlignment="1">
      <alignment horizontal="right"/>
    </xf>
    <xf numFmtId="164" fontId="1" fillId="0" borderId="6" xfId="0" applyNumberFormat="1" applyFont="1" applyFill="1" applyBorder="1" applyAlignment="1" quotePrefix="1">
      <alignment horizontal="center"/>
    </xf>
    <xf numFmtId="164" fontId="1" fillId="0" borderId="1" xfId="0" applyNumberFormat="1" applyFont="1" applyFill="1" applyBorder="1" applyAlignment="1">
      <alignment horizontal="center"/>
    </xf>
    <xf numFmtId="164" fontId="1" fillId="0" borderId="4" xfId="0" applyNumberFormat="1" applyFont="1" applyFill="1" applyBorder="1" applyAlignment="1">
      <alignment horizontal="center"/>
    </xf>
    <xf numFmtId="164" fontId="1" fillId="0" borderId="7" xfId="0" applyNumberFormat="1" applyFont="1" applyFill="1" applyBorder="1" applyAlignment="1" quotePrefix="1">
      <alignment horizontal="center"/>
    </xf>
    <xf numFmtId="164" fontId="3" fillId="0" borderId="0" xfId="0" applyNumberFormat="1" applyFont="1" applyAlignment="1">
      <alignment horizontal="left"/>
    </xf>
    <xf numFmtId="164" fontId="1" fillId="0" borderId="8" xfId="0" applyNumberFormat="1" applyFont="1" applyBorder="1" applyAlignment="1">
      <alignment horizontal="right"/>
    </xf>
    <xf numFmtId="164" fontId="1" fillId="0" borderId="4" xfId="0" applyNumberFormat="1" applyFont="1" applyFill="1" applyBorder="1" applyAlignment="1" quotePrefix="1">
      <alignment horizontal="center"/>
    </xf>
    <xf numFmtId="164" fontId="4" fillId="0" borderId="0" xfId="0" applyNumberFormat="1" applyFont="1" applyAlignment="1">
      <alignment/>
    </xf>
    <xf numFmtId="49" fontId="3" fillId="0" borderId="0" xfId="0" applyNumberFormat="1" applyFont="1" applyAlignment="1">
      <alignment/>
    </xf>
    <xf numFmtId="164" fontId="1" fillId="0" borderId="9" xfId="0" applyNumberFormat="1" applyFont="1" applyFill="1" applyBorder="1" applyAlignment="1" quotePrefix="1">
      <alignment horizontal="right"/>
    </xf>
    <xf numFmtId="164" fontId="1" fillId="0" borderId="9" xfId="0" applyNumberFormat="1" applyFont="1" applyFill="1" applyBorder="1" applyAlignment="1">
      <alignment horizontal="right"/>
    </xf>
    <xf numFmtId="164" fontId="1" fillId="0" borderId="9" xfId="0" applyNumberFormat="1" applyFont="1" applyBorder="1" applyAlignment="1">
      <alignment horizontal="right"/>
    </xf>
    <xf numFmtId="164" fontId="1" fillId="0" borderId="10" xfId="0" applyNumberFormat="1" applyFont="1" applyBorder="1" applyAlignment="1">
      <alignment horizontal="center"/>
    </xf>
    <xf numFmtId="164" fontId="1" fillId="0" borderId="8" xfId="0" applyNumberFormat="1" applyFont="1" applyBorder="1" applyAlignment="1">
      <alignment horizontal="center"/>
    </xf>
    <xf numFmtId="164" fontId="1" fillId="0" borderId="1" xfId="0" applyNumberFormat="1" applyFont="1" applyBorder="1" applyAlignment="1">
      <alignment horizontal="left"/>
    </xf>
    <xf numFmtId="164" fontId="0" fillId="0" borderId="1" xfId="0" applyNumberFormat="1" applyFont="1" applyBorder="1" applyAlignment="1">
      <alignment horizontal="left"/>
    </xf>
    <xf numFmtId="164" fontId="1" fillId="0" borderId="1" xfId="0" applyNumberFormat="1" applyFont="1" applyBorder="1" applyAlignment="1">
      <alignment/>
    </xf>
    <xf numFmtId="164" fontId="0" fillId="0" borderId="1" xfId="0" applyNumberFormat="1" applyFont="1" applyFill="1" applyBorder="1" applyAlignment="1">
      <alignment/>
    </xf>
    <xf numFmtId="164" fontId="1" fillId="0" borderId="1" xfId="0" applyNumberFormat="1" applyFont="1" applyFill="1" applyBorder="1" applyAlignment="1">
      <alignment/>
    </xf>
    <xf numFmtId="164" fontId="1" fillId="0" borderId="10" xfId="0" applyNumberFormat="1" applyFont="1" applyFill="1" applyBorder="1" applyAlignment="1">
      <alignment/>
    </xf>
    <xf numFmtId="164" fontId="0" fillId="0" borderId="1" xfId="0" applyNumberFormat="1" applyFont="1" applyBorder="1" applyAlignment="1">
      <alignment/>
    </xf>
    <xf numFmtId="164" fontId="1" fillId="0" borderId="7" xfId="0" applyNumberFormat="1" applyFont="1" applyFill="1" applyBorder="1" applyAlignment="1" quotePrefix="1">
      <alignment horizontal="right"/>
    </xf>
    <xf numFmtId="164" fontId="1" fillId="0" borderId="8" xfId="0" applyNumberFormat="1" applyFont="1" applyFill="1" applyBorder="1" applyAlignment="1" quotePrefix="1">
      <alignment horizontal="right"/>
    </xf>
    <xf numFmtId="0" fontId="1" fillId="0" borderId="11" xfId="0" applyFont="1" applyBorder="1" applyAlignment="1">
      <alignment horizontal="center"/>
    </xf>
    <xf numFmtId="0" fontId="0" fillId="0" borderId="12" xfId="0" applyBorder="1" applyAlignment="1">
      <alignment/>
    </xf>
    <xf numFmtId="6" fontId="1" fillId="0" borderId="13" xfId="0" applyNumberFormat="1" applyFont="1" applyBorder="1" applyAlignment="1">
      <alignment horizontal="center"/>
    </xf>
    <xf numFmtId="0" fontId="0" fillId="0" borderId="14" xfId="0" applyBorder="1" applyAlignment="1">
      <alignment/>
    </xf>
    <xf numFmtId="0" fontId="0" fillId="0" borderId="0" xfId="0" applyBorder="1" applyAlignment="1">
      <alignment/>
    </xf>
    <xf numFmtId="0" fontId="0" fillId="0" borderId="1" xfId="0" applyBorder="1" applyAlignment="1">
      <alignment/>
    </xf>
    <xf numFmtId="0" fontId="8" fillId="0" borderId="14" xfId="0" applyFont="1" applyBorder="1" applyAlignment="1">
      <alignment/>
    </xf>
    <xf numFmtId="164" fontId="0" fillId="0" borderId="1" xfId="0" applyNumberFormat="1" applyBorder="1" applyAlignment="1">
      <alignment/>
    </xf>
    <xf numFmtId="164" fontId="0" fillId="0" borderId="1" xfId="0" applyNumberFormat="1" applyFont="1" applyFill="1" applyBorder="1" applyAlignment="1">
      <alignment horizontal="left"/>
    </xf>
    <xf numFmtId="164" fontId="0" fillId="0" borderId="13" xfId="0" applyNumberFormat="1" applyBorder="1" applyAlignment="1">
      <alignment/>
    </xf>
    <xf numFmtId="164" fontId="0" fillId="0" borderId="15" xfId="0" applyNumberFormat="1" applyBorder="1" applyAlignment="1">
      <alignment/>
    </xf>
    <xf numFmtId="0" fontId="1" fillId="0" borderId="12" xfId="0" applyFont="1" applyBorder="1" applyAlignment="1">
      <alignment/>
    </xf>
    <xf numFmtId="3" fontId="1" fillId="0" borderId="13" xfId="0" applyNumberFormat="1" applyFont="1" applyBorder="1" applyAlignment="1">
      <alignment/>
    </xf>
    <xf numFmtId="6" fontId="1" fillId="0" borderId="16" xfId="0" applyNumberFormat="1" applyFont="1" applyBorder="1" applyAlignment="1">
      <alignment horizontal="center"/>
    </xf>
    <xf numFmtId="0" fontId="0" fillId="0" borderId="17" xfId="0" applyBorder="1" applyAlignment="1">
      <alignment/>
    </xf>
    <xf numFmtId="164" fontId="0" fillId="0" borderId="0" xfId="0" applyNumberFormat="1" applyBorder="1" applyAlignment="1">
      <alignment/>
    </xf>
    <xf numFmtId="0" fontId="1" fillId="0" borderId="0" xfId="0" applyFont="1" applyBorder="1" applyAlignment="1">
      <alignment horizontal="center"/>
    </xf>
    <xf numFmtId="6" fontId="1" fillId="0" borderId="0" xfId="0" applyNumberFormat="1" applyFont="1" applyBorder="1" applyAlignment="1">
      <alignment horizontal="center"/>
    </xf>
    <xf numFmtId="3" fontId="1" fillId="0" borderId="0" xfId="0" applyNumberFormat="1" applyFont="1" applyBorder="1" applyAlignment="1">
      <alignment/>
    </xf>
    <xf numFmtId="0" fontId="1" fillId="0" borderId="18" xfId="0" applyFont="1" applyBorder="1" applyAlignment="1">
      <alignment horizontal="center"/>
    </xf>
    <xf numFmtId="164" fontId="0" fillId="0" borderId="17" xfId="0" applyNumberFormat="1" applyBorder="1" applyAlignment="1">
      <alignment/>
    </xf>
    <xf numFmtId="3" fontId="1" fillId="0" borderId="16" xfId="0" applyNumberFormat="1" applyFont="1" applyBorder="1" applyAlignment="1">
      <alignment/>
    </xf>
    <xf numFmtId="0" fontId="3" fillId="0" borderId="0" xfId="0" applyFont="1" applyAlignment="1">
      <alignment/>
    </xf>
    <xf numFmtId="0" fontId="1" fillId="0" borderId="19" xfId="0" applyFont="1" applyBorder="1" applyAlignment="1">
      <alignment horizontal="center"/>
    </xf>
    <xf numFmtId="0" fontId="0" fillId="0" borderId="20" xfId="0" applyBorder="1" applyAlignment="1">
      <alignment/>
    </xf>
    <xf numFmtId="164" fontId="0" fillId="0" borderId="1" xfId="0" applyNumberFormat="1" applyFont="1" applyFill="1" applyBorder="1" applyAlignment="1">
      <alignment horizontal="right"/>
    </xf>
    <xf numFmtId="164" fontId="1" fillId="0" borderId="1" xfId="0" applyNumberFormat="1" applyFont="1" applyFill="1" applyBorder="1" applyAlignment="1">
      <alignment horizontal="left"/>
    </xf>
    <xf numFmtId="164" fontId="0" fillId="0" borderId="8" xfId="0" applyNumberFormat="1" applyFont="1" applyBorder="1" applyAlignment="1">
      <alignment horizontal="right"/>
    </xf>
    <xf numFmtId="164" fontId="3" fillId="0" borderId="10" xfId="0" applyNumberFormat="1" applyFont="1" applyBorder="1" applyAlignment="1">
      <alignment/>
    </xf>
    <xf numFmtId="164" fontId="1" fillId="0" borderId="1" xfId="0" applyNumberFormat="1" applyFont="1" applyFill="1" applyBorder="1" applyAlignment="1" quotePrefix="1">
      <alignment horizontal="center"/>
    </xf>
    <xf numFmtId="164" fontId="3" fillId="0" borderId="1" xfId="0" applyNumberFormat="1" applyFont="1" applyBorder="1" applyAlignment="1">
      <alignment/>
    </xf>
    <xf numFmtId="164" fontId="0" fillId="0" borderId="0" xfId="0" applyNumberFormat="1" applyFont="1" applyBorder="1" applyAlignment="1">
      <alignment horizontal="right"/>
    </xf>
    <xf numFmtId="164" fontId="0" fillId="0" borderId="21" xfId="0" applyNumberFormat="1" applyFont="1" applyFill="1" applyBorder="1" applyAlignment="1">
      <alignment horizontal="right"/>
    </xf>
    <xf numFmtId="164" fontId="0" fillId="0" borderId="21" xfId="0" applyNumberFormat="1" applyFont="1" applyBorder="1" applyAlignment="1">
      <alignment horizontal="right"/>
    </xf>
    <xf numFmtId="164" fontId="0" fillId="0" borderId="22" xfId="0" applyNumberFormat="1" applyFont="1" applyBorder="1" applyAlignment="1">
      <alignment horizontal="right"/>
    </xf>
    <xf numFmtId="164" fontId="1" fillId="0" borderId="22" xfId="0" applyNumberFormat="1" applyFont="1" applyFill="1" applyBorder="1" applyAlignment="1" quotePrefix="1">
      <alignment horizontal="right"/>
    </xf>
    <xf numFmtId="164" fontId="1" fillId="0" borderId="23" xfId="0" applyNumberFormat="1" applyFont="1" applyFill="1" applyBorder="1" applyAlignment="1">
      <alignment horizontal="right"/>
    </xf>
    <xf numFmtId="164" fontId="1" fillId="0" borderId="2" xfId="0" applyNumberFormat="1" applyFont="1" applyFill="1" applyBorder="1" applyAlignment="1">
      <alignment horizontal="right"/>
    </xf>
    <xf numFmtId="164" fontId="1" fillId="0" borderId="23" xfId="0" applyNumberFormat="1" applyFont="1" applyBorder="1" applyAlignment="1">
      <alignment horizontal="right"/>
    </xf>
    <xf numFmtId="164" fontId="0" fillId="0" borderId="0" xfId="0" applyNumberFormat="1" applyFont="1" applyFill="1" applyBorder="1" applyAlignment="1">
      <alignment horizontal="right"/>
    </xf>
    <xf numFmtId="164" fontId="0" fillId="0" borderId="24" xfId="0" applyNumberFormat="1" applyFont="1" applyFill="1" applyBorder="1" applyAlignment="1">
      <alignment horizontal="right"/>
    </xf>
    <xf numFmtId="164" fontId="1" fillId="0" borderId="2" xfId="0" applyNumberFormat="1" applyFont="1" applyBorder="1" applyAlignment="1">
      <alignment horizontal="right"/>
    </xf>
    <xf numFmtId="164" fontId="1" fillId="0" borderId="0" xfId="0" applyNumberFormat="1" applyFont="1" applyFill="1" applyBorder="1" applyAlignment="1" quotePrefix="1">
      <alignment horizontal="center"/>
    </xf>
    <xf numFmtId="164" fontId="1" fillId="0" borderId="2" xfId="0" applyNumberFormat="1" applyFont="1" applyFill="1" applyBorder="1" applyAlignment="1" quotePrefix="1">
      <alignment horizontal="right"/>
    </xf>
    <xf numFmtId="164" fontId="1" fillId="0" borderId="5" xfId="0" applyNumberFormat="1" applyFont="1" applyFill="1" applyBorder="1" applyAlignment="1" quotePrefix="1">
      <alignment horizontal="right"/>
    </xf>
    <xf numFmtId="164" fontId="3" fillId="0" borderId="24" xfId="0" applyNumberFormat="1" applyFont="1" applyBorder="1" applyAlignment="1">
      <alignment/>
    </xf>
    <xf numFmtId="164" fontId="3" fillId="0" borderId="0" xfId="0" applyNumberFormat="1" applyFont="1" applyBorder="1" applyAlignment="1">
      <alignment/>
    </xf>
    <xf numFmtId="164" fontId="3" fillId="0" borderId="25" xfId="0" applyNumberFormat="1" applyFont="1" applyBorder="1" applyAlignment="1">
      <alignment/>
    </xf>
    <xf numFmtId="164" fontId="1" fillId="0" borderId="10" xfId="0" applyNumberFormat="1" applyFont="1" applyFill="1" applyBorder="1" applyAlignment="1" quotePrefix="1">
      <alignment horizontal="center"/>
    </xf>
    <xf numFmtId="164" fontId="1" fillId="0" borderId="8" xfId="0" applyNumberFormat="1" applyFont="1" applyFill="1" applyBorder="1" applyAlignment="1" quotePrefix="1">
      <alignment horizontal="center"/>
    </xf>
    <xf numFmtId="164" fontId="6" fillId="0" borderId="0" xfId="0" applyNumberFormat="1" applyFont="1" applyBorder="1" applyAlignment="1">
      <alignment horizontal="center"/>
    </xf>
    <xf numFmtId="164" fontId="4" fillId="0" borderId="0" xfId="0" applyNumberFormat="1" applyFont="1" applyBorder="1" applyAlignment="1">
      <alignment horizontal="center"/>
    </xf>
    <xf numFmtId="164" fontId="3" fillId="0" borderId="0" xfId="0" applyNumberFormat="1" applyFont="1" applyBorder="1" applyAlignment="1">
      <alignment horizontal="left" wrapText="1"/>
    </xf>
    <xf numFmtId="164" fontId="3" fillId="0" borderId="0" xfId="0" applyNumberFormat="1" applyFont="1" applyBorder="1" applyAlignment="1">
      <alignment horizontal="left" vertical="top" wrapText="1"/>
    </xf>
    <xf numFmtId="164" fontId="5" fillId="0" borderId="0" xfId="0" applyNumberFormat="1" applyFont="1" applyAlignment="1">
      <alignment horizontal="left"/>
    </xf>
    <xf numFmtId="164" fontId="3" fillId="0" borderId="0" xfId="0" applyNumberFormat="1" applyFont="1" applyAlignment="1">
      <alignment horizontal="left" vertical="center" wrapText="1"/>
    </xf>
    <xf numFmtId="164" fontId="2"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23"/>
  <sheetViews>
    <sheetView tabSelected="1" view="pageBreakPreview" zoomScale="60" workbookViewId="0" topLeftCell="A19">
      <selection activeCell="B125" sqref="B125"/>
    </sheetView>
  </sheetViews>
  <sheetFormatPr defaultColWidth="9.140625" defaultRowHeight="12.75"/>
  <cols>
    <col min="1" max="1" width="5.7109375" style="3" customWidth="1"/>
    <col min="2" max="2" width="61.8515625" style="3" customWidth="1"/>
    <col min="3" max="4" width="12.7109375" style="14" customWidth="1"/>
    <col min="5" max="5" width="12.7109375" style="3" customWidth="1"/>
    <col min="6" max="6" width="12.57421875" style="3" customWidth="1"/>
    <col min="7" max="16384" width="9.140625" style="3" customWidth="1"/>
  </cols>
  <sheetData>
    <row r="1" spans="1:5" ht="18">
      <c r="A1" s="101" t="s">
        <v>83</v>
      </c>
      <c r="B1" s="102"/>
      <c r="C1" s="102"/>
      <c r="D1" s="102"/>
      <c r="E1" s="102"/>
    </row>
    <row r="2" spans="1:5" ht="14.25" customHeight="1">
      <c r="A2" s="15"/>
      <c r="B2" s="13"/>
      <c r="C2" s="13"/>
      <c r="D2" s="13"/>
      <c r="E2" s="13"/>
    </row>
    <row r="3" spans="1:5" ht="18">
      <c r="A3" s="101" t="s">
        <v>62</v>
      </c>
      <c r="B3" s="101"/>
      <c r="C3" s="101"/>
      <c r="D3" s="101"/>
      <c r="E3" s="101"/>
    </row>
    <row r="4" spans="1:5" ht="14.25" customHeight="1">
      <c r="A4" s="15"/>
      <c r="B4" s="15"/>
      <c r="C4" s="15"/>
      <c r="D4" s="15"/>
      <c r="E4" s="15"/>
    </row>
    <row r="5" spans="2:6" ht="42.75" customHeight="1">
      <c r="B5" s="103" t="s">
        <v>84</v>
      </c>
      <c r="C5" s="103"/>
      <c r="D5" s="103"/>
      <c r="E5" s="103"/>
      <c r="F5" s="103"/>
    </row>
    <row r="7" spans="2:6" ht="14.25">
      <c r="B7" s="40"/>
      <c r="C7" s="28" t="s">
        <v>35</v>
      </c>
      <c r="D7" s="28" t="s">
        <v>36</v>
      </c>
      <c r="E7" s="28" t="s">
        <v>61</v>
      </c>
      <c r="F7" s="28" t="s">
        <v>19</v>
      </c>
    </row>
    <row r="8" spans="2:6" ht="14.25">
      <c r="B8" s="1"/>
      <c r="C8" s="30" t="s">
        <v>63</v>
      </c>
      <c r="D8" s="29" t="s">
        <v>63</v>
      </c>
      <c r="E8" s="29" t="s">
        <v>63</v>
      </c>
      <c r="F8" s="29" t="s">
        <v>36</v>
      </c>
    </row>
    <row r="9" spans="2:6" ht="14.25">
      <c r="B9" s="1" t="s">
        <v>37</v>
      </c>
      <c r="C9" s="30" t="s">
        <v>38</v>
      </c>
      <c r="D9" s="30" t="s">
        <v>38</v>
      </c>
      <c r="E9" s="30" t="s">
        <v>38</v>
      </c>
      <c r="F9" s="30" t="s">
        <v>111</v>
      </c>
    </row>
    <row r="10" spans="2:6" ht="14.25">
      <c r="B10" s="41"/>
      <c r="C10" s="31" t="s">
        <v>4</v>
      </c>
      <c r="D10" s="31" t="s">
        <v>4</v>
      </c>
      <c r="E10" s="31" t="s">
        <v>4</v>
      </c>
      <c r="F10" s="31" t="s">
        <v>4</v>
      </c>
    </row>
    <row r="11" spans="2:6" ht="14.25">
      <c r="B11" s="42" t="s">
        <v>39</v>
      </c>
      <c r="C11" s="21"/>
      <c r="D11" s="21"/>
      <c r="E11" s="82"/>
      <c r="F11" s="79"/>
    </row>
    <row r="12" spans="2:6" ht="14.25">
      <c r="B12" s="42" t="s">
        <v>64</v>
      </c>
      <c r="C12" s="21"/>
      <c r="D12" s="21"/>
      <c r="E12" s="82"/>
      <c r="F12" s="81"/>
    </row>
    <row r="13" spans="2:6" ht="14.25">
      <c r="B13" s="43" t="s">
        <v>65</v>
      </c>
      <c r="C13" s="21">
        <f>-12782--5264</f>
        <v>-7518</v>
      </c>
      <c r="D13" s="21">
        <f>-6193--5264+-3000</f>
        <v>-3929</v>
      </c>
      <c r="E13" s="82">
        <f>-6193--5264+-3000</f>
        <v>-3929</v>
      </c>
      <c r="F13" s="81">
        <f>SUM(C13:E13)</f>
        <v>-15376</v>
      </c>
    </row>
    <row r="14" spans="2:6" ht="14.25">
      <c r="B14" s="59" t="s">
        <v>41</v>
      </c>
      <c r="C14" s="24">
        <f>-5000+-638+-476+-576</f>
        <v>-6690</v>
      </c>
      <c r="D14" s="76">
        <f>-5000+-638+-476+-576+1690</f>
        <v>-5000</v>
      </c>
      <c r="E14" s="83">
        <f>-5000+-638+-476+-576+1690</f>
        <v>-5000</v>
      </c>
      <c r="F14" s="81">
        <f aca="true" t="shared" si="0" ref="F14:F19">SUM(C14:E14)</f>
        <v>-16690</v>
      </c>
    </row>
    <row r="15" spans="2:6" ht="14.25">
      <c r="B15" s="59" t="s">
        <v>40</v>
      </c>
      <c r="C15" s="21">
        <v>-500</v>
      </c>
      <c r="D15" s="21">
        <v>-500</v>
      </c>
      <c r="E15" s="82">
        <v>-500</v>
      </c>
      <c r="F15" s="81">
        <f t="shared" si="0"/>
        <v>-1500</v>
      </c>
    </row>
    <row r="16" spans="2:6" ht="14.25">
      <c r="B16" s="43" t="s">
        <v>66</v>
      </c>
      <c r="C16" s="21">
        <f>-300</f>
        <v>-300</v>
      </c>
      <c r="D16" s="21">
        <v>0</v>
      </c>
      <c r="E16" s="82">
        <v>0</v>
      </c>
      <c r="F16" s="81">
        <f t="shared" si="0"/>
        <v>-300</v>
      </c>
    </row>
    <row r="17" spans="2:6" ht="14.25">
      <c r="B17" s="59" t="s">
        <v>96</v>
      </c>
      <c r="C17" s="21">
        <v>-330</v>
      </c>
      <c r="D17" s="21">
        <v>0</v>
      </c>
      <c r="E17" s="82">
        <v>0</v>
      </c>
      <c r="F17" s="81">
        <f t="shared" si="0"/>
        <v>-330</v>
      </c>
    </row>
    <row r="18" spans="2:6" ht="14.25">
      <c r="B18" s="42" t="s">
        <v>86</v>
      </c>
      <c r="C18" s="20">
        <f>-14627+1700</f>
        <v>-12927</v>
      </c>
      <c r="D18" s="20">
        <f>-14836+1702</f>
        <v>-13134</v>
      </c>
      <c r="E18" s="84">
        <f>-14000+1700</f>
        <v>-12300</v>
      </c>
      <c r="F18" s="81">
        <f t="shared" si="0"/>
        <v>-38361</v>
      </c>
    </row>
    <row r="19" spans="2:6" ht="14.25">
      <c r="B19" s="77" t="s">
        <v>97</v>
      </c>
      <c r="C19" s="78">
        <f>-7291</f>
        <v>-7291</v>
      </c>
      <c r="D19" s="78">
        <f>-4744</f>
        <v>-4744</v>
      </c>
      <c r="E19" s="85">
        <f>-3373</f>
        <v>-3373</v>
      </c>
      <c r="F19" s="81">
        <f t="shared" si="0"/>
        <v>-15408</v>
      </c>
    </row>
    <row r="20" spans="2:6" ht="14.25">
      <c r="B20" s="33" t="s">
        <v>42</v>
      </c>
      <c r="C20" s="49">
        <f>SUM(C13:C19)</f>
        <v>-35556</v>
      </c>
      <c r="D20" s="50">
        <f>SUM(D13:D19)</f>
        <v>-27307</v>
      </c>
      <c r="E20" s="86">
        <f>SUM(E13:E19)</f>
        <v>-25102</v>
      </c>
      <c r="F20" s="95">
        <f>SUM(F13:F19)</f>
        <v>-87965</v>
      </c>
    </row>
    <row r="21" spans="2:6" ht="14.25">
      <c r="B21" s="42" t="s">
        <v>43</v>
      </c>
      <c r="C21" s="21"/>
      <c r="D21" s="21"/>
      <c r="E21" s="82"/>
      <c r="F21" s="81"/>
    </row>
    <row r="22" spans="2:6" ht="14.25">
      <c r="B22" s="44" t="s">
        <v>44</v>
      </c>
      <c r="C22" s="21"/>
      <c r="D22" s="21"/>
      <c r="E22" s="82"/>
      <c r="F22" s="81"/>
    </row>
    <row r="23" spans="2:6" ht="14.25">
      <c r="B23" s="45" t="s">
        <v>67</v>
      </c>
      <c r="C23" s="21">
        <v>261</v>
      </c>
      <c r="D23" s="21">
        <v>1000</v>
      </c>
      <c r="E23" s="82">
        <v>0</v>
      </c>
      <c r="F23" s="81">
        <f aca="true" t="shared" si="1" ref="F23:F28">SUM(C23:E23)</f>
        <v>1261</v>
      </c>
    </row>
    <row r="24" spans="2:6" ht="14.25">
      <c r="B24" s="45" t="s">
        <v>68</v>
      </c>
      <c r="C24" s="21">
        <v>1690</v>
      </c>
      <c r="D24" s="21">
        <v>0</v>
      </c>
      <c r="E24" s="82">
        <v>0</v>
      </c>
      <c r="F24" s="81">
        <f t="shared" si="1"/>
        <v>1690</v>
      </c>
    </row>
    <row r="25" spans="2:6" ht="14.25">
      <c r="B25" s="45" t="s">
        <v>69</v>
      </c>
      <c r="C25" s="21">
        <f>350+2505-203+2000+3483</f>
        <v>8135</v>
      </c>
      <c r="D25" s="21">
        <f>300+2000+2000-435</f>
        <v>3865</v>
      </c>
      <c r="E25" s="82">
        <f>1989+2000-139</f>
        <v>3850</v>
      </c>
      <c r="F25" s="81">
        <f t="shared" si="1"/>
        <v>15850</v>
      </c>
    </row>
    <row r="26" spans="2:6" ht="14.25">
      <c r="B26" s="45" t="s">
        <v>70</v>
      </c>
      <c r="C26" s="21">
        <f>203</f>
        <v>203</v>
      </c>
      <c r="D26" s="21">
        <v>0</v>
      </c>
      <c r="E26" s="82">
        <v>0</v>
      </c>
      <c r="F26" s="81">
        <f t="shared" si="1"/>
        <v>203</v>
      </c>
    </row>
    <row r="27" spans="2:6" ht="14.25">
      <c r="B27" s="45" t="s">
        <v>82</v>
      </c>
      <c r="C27" s="21">
        <v>200</v>
      </c>
      <c r="D27" s="21">
        <v>50</v>
      </c>
      <c r="E27" s="82">
        <v>0</v>
      </c>
      <c r="F27" s="81">
        <f t="shared" si="1"/>
        <v>250</v>
      </c>
    </row>
    <row r="28" spans="2:6" ht="14.25">
      <c r="B28" s="45" t="s">
        <v>71</v>
      </c>
      <c r="C28" s="21">
        <v>-1000</v>
      </c>
      <c r="D28" s="21">
        <v>0</v>
      </c>
      <c r="E28" s="82">
        <v>0</v>
      </c>
      <c r="F28" s="81">
        <f t="shared" si="1"/>
        <v>-1000</v>
      </c>
    </row>
    <row r="29" spans="2:6" ht="14.25">
      <c r="B29" s="19" t="s">
        <v>46</v>
      </c>
      <c r="C29" s="38">
        <f>SUM(C23:C28)</f>
        <v>9489</v>
      </c>
      <c r="D29" s="22">
        <f>SUM(D23:D28)</f>
        <v>4915</v>
      </c>
      <c r="E29" s="87">
        <f>SUM(E23:E28)</f>
        <v>3850</v>
      </c>
      <c r="F29" s="22">
        <f>SUM(F23:F28)</f>
        <v>18254</v>
      </c>
    </row>
    <row r="30" spans="2:6" ht="14.25">
      <c r="B30" s="46" t="s">
        <v>47</v>
      </c>
      <c r="C30" s="21"/>
      <c r="D30" s="21"/>
      <c r="E30" s="82"/>
      <c r="F30" s="81"/>
    </row>
    <row r="31" spans="2:6" ht="14.25">
      <c r="B31" s="45" t="s">
        <v>48</v>
      </c>
      <c r="C31" s="21">
        <v>5000</v>
      </c>
      <c r="D31" s="21">
        <v>5000</v>
      </c>
      <c r="E31" s="82">
        <v>5000</v>
      </c>
      <c r="F31" s="81">
        <f>SUM(C31:E31)</f>
        <v>15000</v>
      </c>
    </row>
    <row r="32" spans="2:6" ht="14.25">
      <c r="B32" s="45" t="s">
        <v>72</v>
      </c>
      <c r="C32" s="21">
        <f>650+4570</f>
        <v>5220</v>
      </c>
      <c r="D32" s="21">
        <f>325+4295</f>
        <v>4620</v>
      </c>
      <c r="E32" s="82">
        <v>4188</v>
      </c>
      <c r="F32" s="81">
        <f>SUM(C32:E32)</f>
        <v>14028</v>
      </c>
    </row>
    <row r="33" spans="2:6" ht="14.25">
      <c r="B33" s="45" t="s">
        <v>82</v>
      </c>
      <c r="C33" s="21">
        <v>55</v>
      </c>
      <c r="D33" s="21">
        <v>25</v>
      </c>
      <c r="E33" s="82">
        <v>0</v>
      </c>
      <c r="F33" s="81">
        <f>SUM(C33:E33)</f>
        <v>80</v>
      </c>
    </row>
    <row r="34" spans="2:6" ht="14.25">
      <c r="B34" s="19" t="s">
        <v>49</v>
      </c>
      <c r="C34" s="38">
        <f>SUM(C31:C33)</f>
        <v>10275</v>
      </c>
      <c r="D34" s="38">
        <f>SUM(D31:D33)</f>
        <v>9645</v>
      </c>
      <c r="E34" s="88">
        <f>SUM(E31:E33)</f>
        <v>9188</v>
      </c>
      <c r="F34" s="22">
        <f>SUM(F31:F33)</f>
        <v>29108</v>
      </c>
    </row>
    <row r="35" spans="2:6" ht="14.25">
      <c r="B35" s="46" t="s">
        <v>50</v>
      </c>
      <c r="C35" s="21"/>
      <c r="D35" s="21"/>
      <c r="E35" s="82"/>
      <c r="F35" s="81"/>
    </row>
    <row r="36" spans="2:6" ht="14.25">
      <c r="B36" s="45" t="s">
        <v>72</v>
      </c>
      <c r="C36" s="21">
        <f>420+20</f>
        <v>440</v>
      </c>
      <c r="D36" s="21">
        <v>270</v>
      </c>
      <c r="E36" s="82">
        <v>0</v>
      </c>
      <c r="F36" s="81">
        <f>SUM(C36:E36)</f>
        <v>710</v>
      </c>
    </row>
    <row r="37" spans="2:6" ht="14.25">
      <c r="B37" s="45" t="s">
        <v>82</v>
      </c>
      <c r="C37" s="21">
        <v>1868</v>
      </c>
      <c r="D37" s="21">
        <v>1078</v>
      </c>
      <c r="E37" s="82">
        <v>1097</v>
      </c>
      <c r="F37" s="81">
        <f>SUM(C37:E37)</f>
        <v>4043</v>
      </c>
    </row>
    <row r="38" spans="2:6" ht="14.25">
      <c r="B38" s="19" t="s">
        <v>51</v>
      </c>
      <c r="C38" s="39">
        <f>SUM(C36:C37)</f>
        <v>2308</v>
      </c>
      <c r="D38" s="23">
        <f>SUM(D36:D37)</f>
        <v>1348</v>
      </c>
      <c r="E38" s="89">
        <f>SUM(E36:E37)</f>
        <v>1097</v>
      </c>
      <c r="F38" s="23">
        <f>SUM(F36:F37)</f>
        <v>4753</v>
      </c>
    </row>
    <row r="39" spans="2:6" ht="14.25">
      <c r="B39" s="46" t="s">
        <v>85</v>
      </c>
      <c r="C39" s="21"/>
      <c r="D39" s="21"/>
      <c r="E39" s="82"/>
      <c r="F39" s="81"/>
    </row>
    <row r="40" spans="2:6" ht="14.25">
      <c r="B40" s="45" t="s">
        <v>52</v>
      </c>
      <c r="C40" s="21">
        <f>5000+300</f>
        <v>5300</v>
      </c>
      <c r="D40" s="21">
        <v>5000</v>
      </c>
      <c r="E40" s="82">
        <v>5000</v>
      </c>
      <c r="F40" s="81">
        <f>SUM(C40:E40)</f>
        <v>15300</v>
      </c>
    </row>
    <row r="41" spans="2:6" ht="14.25">
      <c r="B41" s="45" t="s">
        <v>23</v>
      </c>
      <c r="C41" s="21">
        <v>3969</v>
      </c>
      <c r="D41" s="21">
        <v>3969</v>
      </c>
      <c r="E41" s="82">
        <v>3969</v>
      </c>
      <c r="F41" s="81">
        <f>SUM(C41:E41)</f>
        <v>11907</v>
      </c>
    </row>
    <row r="42" spans="2:6" ht="14.25">
      <c r="B42" s="45" t="s">
        <v>45</v>
      </c>
      <c r="C42" s="21">
        <f>500+300</f>
        <v>800</v>
      </c>
      <c r="D42" s="21">
        <f>300+300</f>
        <v>600</v>
      </c>
      <c r="E42" s="82">
        <v>299</v>
      </c>
      <c r="F42" s="81">
        <f>SUM(C42:E42)</f>
        <v>1699</v>
      </c>
    </row>
    <row r="43" spans="2:6" ht="14.25">
      <c r="B43" s="19" t="s">
        <v>53</v>
      </c>
      <c r="C43" s="38">
        <f>SUM(C40:C42)</f>
        <v>10069</v>
      </c>
      <c r="D43" s="22">
        <f>SUM(D40:D42)</f>
        <v>9569</v>
      </c>
      <c r="E43" s="87">
        <f>SUM(E40:E42)</f>
        <v>9268</v>
      </c>
      <c r="F43" s="22">
        <f>SUM(F40:F42)</f>
        <v>28906</v>
      </c>
    </row>
    <row r="44" spans="2:6" ht="14.25">
      <c r="B44" s="46" t="s">
        <v>54</v>
      </c>
      <c r="C44" s="24"/>
      <c r="D44" s="24"/>
      <c r="E44" s="90"/>
      <c r="F44" s="81"/>
    </row>
    <row r="45" spans="2:6" ht="14.25">
      <c r="B45" s="45" t="s">
        <v>45</v>
      </c>
      <c r="C45" s="21">
        <f>110+450+150-20</f>
        <v>690</v>
      </c>
      <c r="D45" s="21">
        <f>100+430</f>
        <v>530</v>
      </c>
      <c r="E45" s="82">
        <v>399</v>
      </c>
      <c r="F45" s="81">
        <f>SUM(C45:E45)</f>
        <v>1619</v>
      </c>
    </row>
    <row r="46" spans="2:6" ht="14.25">
      <c r="B46" s="19" t="s">
        <v>55</v>
      </c>
      <c r="C46" s="38">
        <f>SUM(C45:C45)</f>
        <v>690</v>
      </c>
      <c r="D46" s="38">
        <f>SUM(D45:D45)</f>
        <v>530</v>
      </c>
      <c r="E46" s="88">
        <f>SUM(E45:E45)</f>
        <v>399</v>
      </c>
      <c r="F46" s="22">
        <f>SUM(F45:F45)</f>
        <v>1619</v>
      </c>
    </row>
    <row r="47" spans="2:6" ht="14.25">
      <c r="B47" s="22" t="s">
        <v>56</v>
      </c>
      <c r="C47" s="38">
        <f>C46+C43+C38+C34+C29</f>
        <v>32831</v>
      </c>
      <c r="D47" s="22">
        <f>D46+D43+D38+D34+D29</f>
        <v>26007</v>
      </c>
      <c r="E47" s="87">
        <f>E46+E43+E38+E34+E29</f>
        <v>23802</v>
      </c>
      <c r="F47" s="22">
        <f>F46+F43+F38+F34+F29</f>
        <v>82640</v>
      </c>
    </row>
    <row r="48" spans="2:6" ht="14.25">
      <c r="B48" s="47" t="s">
        <v>57</v>
      </c>
      <c r="C48" s="25"/>
      <c r="D48" s="25"/>
      <c r="E48" s="91"/>
      <c r="F48" s="81"/>
    </row>
    <row r="49" spans="2:6" ht="14.25">
      <c r="B49" s="45" t="s">
        <v>112</v>
      </c>
      <c r="C49" s="21">
        <v>300</v>
      </c>
      <c r="D49" s="21">
        <v>300</v>
      </c>
      <c r="E49" s="82">
        <v>300</v>
      </c>
      <c r="F49" s="81">
        <f>SUM(C49:E49)</f>
        <v>900</v>
      </c>
    </row>
    <row r="50" spans="2:7" ht="14.25">
      <c r="B50" s="45" t="s">
        <v>58</v>
      </c>
      <c r="C50" s="21">
        <v>659</v>
      </c>
      <c r="D50" s="21">
        <v>0</v>
      </c>
      <c r="E50" s="82">
        <v>0</v>
      </c>
      <c r="F50" s="81">
        <f>SUM(C50:E50)</f>
        <v>659</v>
      </c>
      <c r="G50" s="32"/>
    </row>
    <row r="51" spans="2:6" ht="14.25">
      <c r="B51" s="45" t="s">
        <v>73</v>
      </c>
      <c r="C51" s="21">
        <v>766</v>
      </c>
      <c r="D51" s="21">
        <v>0</v>
      </c>
      <c r="E51" s="82">
        <v>0</v>
      </c>
      <c r="F51" s="81">
        <f>SUM(C51:E51)</f>
        <v>766</v>
      </c>
    </row>
    <row r="52" spans="2:6" ht="14.25">
      <c r="B52" s="45" t="s">
        <v>113</v>
      </c>
      <c r="C52" s="21">
        <v>1000</v>
      </c>
      <c r="D52" s="21">
        <v>1000</v>
      </c>
      <c r="E52" s="82">
        <v>1000</v>
      </c>
      <c r="F52" s="81">
        <f>SUM(C52:E52)</f>
        <v>3000</v>
      </c>
    </row>
    <row r="53" spans="2:6" ht="14.25">
      <c r="B53" s="33" t="s">
        <v>74</v>
      </c>
      <c r="C53" s="39">
        <f>SUM(C49:C52)</f>
        <v>2725</v>
      </c>
      <c r="D53" s="23">
        <f>SUM(D49:D52)</f>
        <v>1300</v>
      </c>
      <c r="E53" s="89">
        <f>SUM(E49:E52)</f>
        <v>1300</v>
      </c>
      <c r="F53" s="23">
        <f>SUM(F49:F52)</f>
        <v>5325</v>
      </c>
    </row>
    <row r="54" spans="2:6" ht="14.25">
      <c r="B54" s="23" t="s">
        <v>59</v>
      </c>
      <c r="C54" s="39">
        <f>C53+C47</f>
        <v>35556</v>
      </c>
      <c r="D54" s="39">
        <f>D53+D47</f>
        <v>27307</v>
      </c>
      <c r="E54" s="92">
        <f>E53+E47</f>
        <v>25102</v>
      </c>
      <c r="F54" s="23">
        <f>F53+F47</f>
        <v>87965</v>
      </c>
    </row>
    <row r="55" spans="2:6" ht="14.25">
      <c r="B55" s="23" t="s">
        <v>60</v>
      </c>
      <c r="C55" s="39">
        <f>C54+C20</f>
        <v>0</v>
      </c>
      <c r="D55" s="23">
        <f>D54+D20</f>
        <v>0</v>
      </c>
      <c r="E55" s="89">
        <f>E54+E20</f>
        <v>0</v>
      </c>
      <c r="F55" s="23">
        <f>F54+F20</f>
        <v>0</v>
      </c>
    </row>
    <row r="56" spans="1:6" ht="14.25">
      <c r="A56"/>
      <c r="B56"/>
      <c r="C56"/>
      <c r="D56"/>
      <c r="E56"/>
      <c r="F56" s="96"/>
    </row>
    <row r="57" spans="1:6" ht="18">
      <c r="A57" s="101" t="s">
        <v>75</v>
      </c>
      <c r="B57" s="101"/>
      <c r="C57" s="101"/>
      <c r="D57" s="101"/>
      <c r="E57" s="101"/>
      <c r="F57" s="97"/>
    </row>
    <row r="58" ht="14.25">
      <c r="F58" s="98"/>
    </row>
    <row r="59" spans="2:6" ht="14.25">
      <c r="B59" s="40"/>
      <c r="C59" s="28" t="s">
        <v>35</v>
      </c>
      <c r="D59" s="28" t="s">
        <v>36</v>
      </c>
      <c r="E59" s="99" t="s">
        <v>61</v>
      </c>
      <c r="F59" s="99" t="s">
        <v>19</v>
      </c>
    </row>
    <row r="60" spans="2:6" ht="14.25">
      <c r="B60" s="1" t="s">
        <v>37</v>
      </c>
      <c r="C60" s="30" t="s">
        <v>63</v>
      </c>
      <c r="D60" s="29" t="s">
        <v>63</v>
      </c>
      <c r="E60" s="29" t="s">
        <v>63</v>
      </c>
      <c r="F60" s="29" t="s">
        <v>36</v>
      </c>
    </row>
    <row r="61" spans="2:6" ht="14.25">
      <c r="B61" s="1"/>
      <c r="C61" s="30" t="s">
        <v>38</v>
      </c>
      <c r="D61" s="30" t="s">
        <v>38</v>
      </c>
      <c r="E61" s="29" t="s">
        <v>38</v>
      </c>
      <c r="F61" s="29" t="s">
        <v>111</v>
      </c>
    </row>
    <row r="62" spans="2:6" ht="14.25">
      <c r="B62" s="1"/>
      <c r="C62" s="30"/>
      <c r="D62" s="30"/>
      <c r="E62" s="29"/>
      <c r="F62" s="80"/>
    </row>
    <row r="63" spans="2:6" ht="14.25">
      <c r="B63" s="41"/>
      <c r="C63" s="31" t="s">
        <v>4</v>
      </c>
      <c r="D63" s="31" t="s">
        <v>4</v>
      </c>
      <c r="E63" s="100" t="s">
        <v>4</v>
      </c>
      <c r="F63" s="100" t="s">
        <v>4</v>
      </c>
    </row>
    <row r="64" spans="2:6" ht="14.25">
      <c r="B64" s="42" t="s">
        <v>76</v>
      </c>
      <c r="C64" s="34"/>
      <c r="D64" s="34"/>
      <c r="E64" s="93"/>
      <c r="F64" s="81"/>
    </row>
    <row r="65" spans="2:6" ht="14.25">
      <c r="B65" s="42" t="s">
        <v>77</v>
      </c>
      <c r="C65" s="21"/>
      <c r="D65" s="21"/>
      <c r="E65" s="82"/>
      <c r="F65" s="81"/>
    </row>
    <row r="66" spans="2:6" ht="14.25">
      <c r="B66" s="43" t="s">
        <v>78</v>
      </c>
      <c r="C66" s="21">
        <v>-5264</v>
      </c>
      <c r="D66" s="21">
        <v>-5264</v>
      </c>
      <c r="E66" s="82">
        <v>-5264</v>
      </c>
      <c r="F66" s="81">
        <f>SUM(C66:E66)</f>
        <v>-15792</v>
      </c>
    </row>
    <row r="67" spans="2:6" ht="14.25">
      <c r="B67" s="43" t="s">
        <v>79</v>
      </c>
      <c r="C67" s="21">
        <v>-11500</v>
      </c>
      <c r="D67" s="21">
        <v>0</v>
      </c>
      <c r="E67" s="82">
        <v>0</v>
      </c>
      <c r="F67" s="81">
        <f>SUM(C67:E67)</f>
        <v>-11500</v>
      </c>
    </row>
    <row r="68" spans="2:6" ht="14.25">
      <c r="B68" s="42" t="s">
        <v>80</v>
      </c>
      <c r="C68" s="21">
        <v>0</v>
      </c>
      <c r="D68" s="20">
        <v>0</v>
      </c>
      <c r="E68" s="84">
        <v>0</v>
      </c>
      <c r="F68" s="81">
        <f>SUM(C68:E68)</f>
        <v>0</v>
      </c>
    </row>
    <row r="69" spans="2:6" ht="14.25">
      <c r="B69" s="23" t="s">
        <v>42</v>
      </c>
      <c r="C69" s="37">
        <f>SUM(C66:C68)</f>
        <v>-16764</v>
      </c>
      <c r="D69" s="37">
        <f>SUM(D66:D68)</f>
        <v>-5264</v>
      </c>
      <c r="E69" s="94">
        <f>SUM(E66:E68)</f>
        <v>-5264</v>
      </c>
      <c r="F69" s="95">
        <f>SUM(F66:F68)</f>
        <v>-27292</v>
      </c>
    </row>
    <row r="70" spans="2:6" ht="14.25">
      <c r="B70" s="42" t="s">
        <v>43</v>
      </c>
      <c r="C70" s="21"/>
      <c r="D70" s="21"/>
      <c r="E70" s="82"/>
      <c r="F70" s="81"/>
    </row>
    <row r="71" spans="2:6" ht="14.25">
      <c r="B71" s="44" t="s">
        <v>75</v>
      </c>
      <c r="C71" s="21"/>
      <c r="D71" s="21"/>
      <c r="E71" s="82"/>
      <c r="F71" s="81"/>
    </row>
    <row r="72" spans="2:6" ht="14.25">
      <c r="B72" s="48" t="s">
        <v>26</v>
      </c>
      <c r="C72" s="21">
        <f>5264+11500</f>
        <v>16764</v>
      </c>
      <c r="D72" s="20">
        <v>5264</v>
      </c>
      <c r="E72" s="84">
        <v>5264</v>
      </c>
      <c r="F72" s="20">
        <f>SUM(C72:E72)</f>
        <v>27292</v>
      </c>
    </row>
    <row r="73" spans="2:6" ht="14.25">
      <c r="B73" s="23" t="s">
        <v>81</v>
      </c>
      <c r="C73" s="38">
        <f>SUM(C72:C72)</f>
        <v>16764</v>
      </c>
      <c r="D73" s="22">
        <f>SUM(D72:D72)</f>
        <v>5264</v>
      </c>
      <c r="E73" s="87">
        <f>SUM(E72:E72)</f>
        <v>5264</v>
      </c>
      <c r="F73" s="22">
        <f>SUM(F72:F72)</f>
        <v>27292</v>
      </c>
    </row>
    <row r="74" spans="2:6" ht="14.25">
      <c r="B74" s="23" t="s">
        <v>60</v>
      </c>
      <c r="C74" s="39">
        <f>C73+C69</f>
        <v>0</v>
      </c>
      <c r="D74" s="23">
        <f>D73+D69</f>
        <v>0</v>
      </c>
      <c r="E74" s="89">
        <f>E73+E69</f>
        <v>0</v>
      </c>
      <c r="F74" s="23">
        <f>F73+F69</f>
        <v>0</v>
      </c>
    </row>
    <row r="76" spans="2:6" ht="100.5" customHeight="1">
      <c r="B76" s="103" t="s">
        <v>114</v>
      </c>
      <c r="C76" s="103"/>
      <c r="D76" s="103"/>
      <c r="E76" s="103"/>
      <c r="F76" s="103"/>
    </row>
    <row r="77" spans="2:7" ht="14.25" customHeight="1">
      <c r="B77" s="26"/>
      <c r="C77" s="27"/>
      <c r="D77" s="27"/>
      <c r="E77" s="27"/>
      <c r="G77" s="35"/>
    </row>
    <row r="78" spans="1:7" ht="29.25" customHeight="1">
      <c r="A78" s="16"/>
      <c r="B78" s="103" t="s">
        <v>110</v>
      </c>
      <c r="C78" s="103"/>
      <c r="D78" s="103"/>
      <c r="E78" s="103"/>
      <c r="F78" s="103"/>
      <c r="G78" s="35"/>
    </row>
    <row r="79" spans="2:7" ht="14.25">
      <c r="B79" s="26"/>
      <c r="C79" s="27"/>
      <c r="D79" s="27"/>
      <c r="E79" s="27"/>
      <c r="G79" s="36"/>
    </row>
    <row r="80" spans="2:6" ht="57" customHeight="1">
      <c r="B80" s="103" t="s">
        <v>98</v>
      </c>
      <c r="C80" s="103"/>
      <c r="D80" s="103"/>
      <c r="E80" s="103"/>
      <c r="F80" s="103"/>
    </row>
    <row r="81" spans="2:5" ht="14.25">
      <c r="B81" s="26"/>
      <c r="C81" s="27"/>
      <c r="D81" s="27"/>
      <c r="E81" s="27"/>
    </row>
    <row r="82" spans="1:6" ht="32.25" customHeight="1">
      <c r="A82" s="17"/>
      <c r="B82" s="104"/>
      <c r="C82" s="104"/>
      <c r="D82" s="104"/>
      <c r="E82" s="104"/>
      <c r="F82" s="104"/>
    </row>
    <row r="83" spans="1:6" ht="14.25" customHeight="1">
      <c r="A83" s="17"/>
      <c r="B83" s="18"/>
      <c r="C83" s="18"/>
      <c r="D83" s="18"/>
      <c r="E83" s="18"/>
      <c r="F83" s="18"/>
    </row>
    <row r="84" spans="1:6" ht="30" customHeight="1">
      <c r="A84" s="17"/>
      <c r="B84" s="104" t="s">
        <v>99</v>
      </c>
      <c r="C84" s="104"/>
      <c r="D84" s="104"/>
      <c r="E84" s="104"/>
      <c r="F84" s="104"/>
    </row>
    <row r="85" spans="1:9" ht="15" thickBot="1">
      <c r="A85"/>
      <c r="B85"/>
      <c r="C85"/>
      <c r="D85"/>
      <c r="E85"/>
      <c r="F85" s="55"/>
      <c r="G85"/>
      <c r="H85"/>
      <c r="I85"/>
    </row>
    <row r="86" spans="1:9" ht="14.25">
      <c r="A86"/>
      <c r="B86" s="74" t="s">
        <v>88</v>
      </c>
      <c r="C86" s="51" t="s">
        <v>35</v>
      </c>
      <c r="D86" s="51" t="s">
        <v>36</v>
      </c>
      <c r="E86" s="70" t="s">
        <v>61</v>
      </c>
      <c r="F86" s="67"/>
      <c r="G86"/>
      <c r="H86" s="67"/>
      <c r="I86"/>
    </row>
    <row r="87" spans="1:9" ht="15" thickBot="1">
      <c r="A87"/>
      <c r="B87" s="52"/>
      <c r="C87" s="53" t="s">
        <v>3</v>
      </c>
      <c r="D87" s="53" t="s">
        <v>3</v>
      </c>
      <c r="E87" s="64" t="s">
        <v>3</v>
      </c>
      <c r="F87" s="68"/>
      <c r="G87"/>
      <c r="H87" s="68"/>
      <c r="I87"/>
    </row>
    <row r="88" spans="1:9" ht="14.25">
      <c r="A88"/>
      <c r="B88" s="57" t="s">
        <v>109</v>
      </c>
      <c r="C88" s="56"/>
      <c r="D88" s="56"/>
      <c r="E88" s="65"/>
      <c r="F88" s="55"/>
      <c r="G88" s="55"/>
      <c r="H88" s="55"/>
      <c r="I88"/>
    </row>
    <row r="89" spans="1:9" ht="14.25">
      <c r="A89"/>
      <c r="B89" s="54" t="s">
        <v>108</v>
      </c>
      <c r="C89" s="58">
        <f>16259*10.6%</f>
        <v>1723.454</v>
      </c>
      <c r="D89" s="58">
        <f>16259*10.5%</f>
        <v>1707.195</v>
      </c>
      <c r="E89" s="71">
        <f>16259*10.5%</f>
        <v>1707.195</v>
      </c>
      <c r="F89" s="55"/>
      <c r="G89" s="55"/>
      <c r="H89" s="55"/>
      <c r="I89"/>
    </row>
    <row r="90" spans="1:9" ht="14.25">
      <c r="A90"/>
      <c r="B90" s="54" t="s">
        <v>107</v>
      </c>
      <c r="C90" s="58">
        <f>-2385*10.6%</f>
        <v>-252.81</v>
      </c>
      <c r="D90" s="58">
        <f>-2385*10.5%</f>
        <v>-250.42499999999998</v>
      </c>
      <c r="E90" s="71">
        <f>-2385*10.5%</f>
        <v>-250.42499999999998</v>
      </c>
      <c r="F90" s="55"/>
      <c r="G90" s="55"/>
      <c r="H90" s="55"/>
      <c r="I90"/>
    </row>
    <row r="91" spans="1:9" ht="14.25">
      <c r="A91"/>
      <c r="B91" s="57" t="s">
        <v>35</v>
      </c>
      <c r="C91" s="56"/>
      <c r="D91" s="56"/>
      <c r="E91" s="65"/>
      <c r="F91" s="55"/>
      <c r="G91" s="55"/>
      <c r="H91" s="55"/>
      <c r="I91"/>
    </row>
    <row r="92" spans="1:9" ht="14.25">
      <c r="A92"/>
      <c r="B92" s="54" t="s">
        <v>89</v>
      </c>
      <c r="C92" s="58">
        <f>12927*3.4%</f>
        <v>439.51800000000003</v>
      </c>
      <c r="D92" s="58">
        <f>12927*10.6%</f>
        <v>1370.262</v>
      </c>
      <c r="E92" s="71">
        <f>12927*10.5%</f>
        <v>1357.335</v>
      </c>
      <c r="F92" s="66"/>
      <c r="G92" s="66"/>
      <c r="H92" s="66"/>
      <c r="I92"/>
    </row>
    <row r="93" spans="1:9" ht="14.25">
      <c r="A93"/>
      <c r="B93" s="54" t="s">
        <v>92</v>
      </c>
      <c r="C93" s="58">
        <f>-2000*3.4%</f>
        <v>-68</v>
      </c>
      <c r="D93" s="58">
        <f>-2000*10.6%</f>
        <v>-212</v>
      </c>
      <c r="E93" s="71">
        <f>-2000*10.5%</f>
        <v>-210</v>
      </c>
      <c r="F93" s="66"/>
      <c r="G93" s="66"/>
      <c r="H93" s="66"/>
      <c r="I93"/>
    </row>
    <row r="94" spans="1:9" ht="14.25">
      <c r="A94"/>
      <c r="B94" s="54" t="s">
        <v>104</v>
      </c>
      <c r="C94" s="58">
        <f>7291*3.4%</f>
        <v>247.894</v>
      </c>
      <c r="D94" s="58">
        <f>7291*10.6%</f>
        <v>772.846</v>
      </c>
      <c r="E94" s="71">
        <f>7291*10.5%</f>
        <v>765.555</v>
      </c>
      <c r="F94" s="66"/>
      <c r="G94" s="66"/>
      <c r="H94" s="66"/>
      <c r="I94"/>
    </row>
    <row r="95" spans="1:9" ht="14.25">
      <c r="A95"/>
      <c r="B95" s="57" t="s">
        <v>36</v>
      </c>
      <c r="C95" s="58"/>
      <c r="D95" s="58"/>
      <c r="E95" s="71"/>
      <c r="F95" s="66"/>
      <c r="G95" s="66"/>
      <c r="H95" s="66"/>
      <c r="I95"/>
    </row>
    <row r="96" spans="1:9" ht="14.25">
      <c r="A96"/>
      <c r="B96" s="54" t="s">
        <v>90</v>
      </c>
      <c r="C96" s="58">
        <v>0</v>
      </c>
      <c r="D96" s="58">
        <f>13134*3.4%</f>
        <v>446.55600000000004</v>
      </c>
      <c r="E96" s="71">
        <f>13134*10.6%</f>
        <v>1392.204</v>
      </c>
      <c r="F96" s="66"/>
      <c r="G96" s="66"/>
      <c r="H96" s="66"/>
      <c r="I96"/>
    </row>
    <row r="97" spans="1:9" ht="14.25">
      <c r="A97"/>
      <c r="B97" s="54" t="s">
        <v>92</v>
      </c>
      <c r="C97" s="58">
        <v>0</v>
      </c>
      <c r="D97" s="58">
        <f>-2000*3.4%</f>
        <v>-68</v>
      </c>
      <c r="E97" s="71">
        <f>-2000*10.6%</f>
        <v>-212</v>
      </c>
      <c r="F97" s="66"/>
      <c r="G97" s="66"/>
      <c r="H97" s="66"/>
      <c r="I97"/>
    </row>
    <row r="98" spans="1:9" ht="14.25">
      <c r="A98"/>
      <c r="B98" s="54" t="s">
        <v>105</v>
      </c>
      <c r="C98" s="58">
        <v>0</v>
      </c>
      <c r="D98" s="58">
        <f>4744*3.4%</f>
        <v>161.29600000000002</v>
      </c>
      <c r="E98" s="71">
        <f>4744*10.6%</f>
        <v>502.864</v>
      </c>
      <c r="F98" s="66"/>
      <c r="G98" s="66"/>
      <c r="H98" s="66"/>
      <c r="I98"/>
    </row>
    <row r="99" spans="1:9" ht="14.25">
      <c r="A99"/>
      <c r="B99" s="57" t="s">
        <v>61</v>
      </c>
      <c r="C99" s="58"/>
      <c r="D99" s="58"/>
      <c r="E99" s="71"/>
      <c r="F99" s="66"/>
      <c r="G99" s="66"/>
      <c r="H99" s="66"/>
      <c r="I99"/>
    </row>
    <row r="100" spans="1:9" ht="14.25">
      <c r="A100"/>
      <c r="B100" s="54" t="s">
        <v>91</v>
      </c>
      <c r="C100" s="58">
        <v>0</v>
      </c>
      <c r="D100" s="58">
        <v>0</v>
      </c>
      <c r="E100" s="71">
        <f>12300*3.4%</f>
        <v>418.20000000000005</v>
      </c>
      <c r="F100" s="66"/>
      <c r="G100" s="66"/>
      <c r="H100" s="66"/>
      <c r="I100"/>
    </row>
    <row r="101" spans="1:9" ht="14.25">
      <c r="A101"/>
      <c r="B101" s="54" t="s">
        <v>92</v>
      </c>
      <c r="C101" s="58">
        <v>0</v>
      </c>
      <c r="D101" s="58">
        <v>0</v>
      </c>
      <c r="E101" s="71">
        <f>-2000*3.4%</f>
        <v>-68</v>
      </c>
      <c r="F101" s="66"/>
      <c r="G101" s="66"/>
      <c r="H101" s="66"/>
      <c r="I101"/>
    </row>
    <row r="102" spans="1:9" ht="14.25">
      <c r="A102"/>
      <c r="B102" s="54" t="s">
        <v>106</v>
      </c>
      <c r="C102" s="58">
        <v>0</v>
      </c>
      <c r="D102" s="58">
        <v>0</v>
      </c>
      <c r="E102" s="71">
        <f>3373*3.4%</f>
        <v>114.682</v>
      </c>
      <c r="F102" s="66"/>
      <c r="G102" s="66"/>
      <c r="H102" s="66"/>
      <c r="I102"/>
    </row>
    <row r="103" spans="1:9" ht="15" thickBot="1">
      <c r="A103"/>
      <c r="B103" s="75"/>
      <c r="C103" s="60"/>
      <c r="D103" s="60"/>
      <c r="E103" s="61"/>
      <c r="F103" s="66"/>
      <c r="G103" s="66"/>
      <c r="H103" s="66"/>
      <c r="I103"/>
    </row>
    <row r="104" spans="1:9" ht="15" thickBot="1">
      <c r="A104"/>
      <c r="B104" s="62" t="s">
        <v>87</v>
      </c>
      <c r="C104" s="63">
        <f>SUM(C89:C102)</f>
        <v>2090.056</v>
      </c>
      <c r="D104" s="63">
        <f>SUM(D89:D102)</f>
        <v>3927.73</v>
      </c>
      <c r="E104" s="72">
        <f>SUM(E89:E102)</f>
        <v>5517.609999999999</v>
      </c>
      <c r="F104" s="69"/>
      <c r="G104" s="69"/>
      <c r="H104" s="69"/>
      <c r="I104"/>
    </row>
    <row r="105" spans="1:9" ht="14.25">
      <c r="A105"/>
      <c r="B105"/>
      <c r="C105"/>
      <c r="D105"/>
      <c r="E105"/>
      <c r="F105"/>
      <c r="G105" s="55"/>
      <c r="H105" s="55"/>
      <c r="I105"/>
    </row>
    <row r="106" spans="1:9" ht="14.25">
      <c r="A106"/>
      <c r="B106"/>
      <c r="C106"/>
      <c r="D106"/>
      <c r="E106"/>
      <c r="F106"/>
      <c r="G106" s="55"/>
      <c r="H106" s="55"/>
      <c r="I106"/>
    </row>
    <row r="107" spans="1:9" ht="14.25">
      <c r="A107"/>
      <c r="B107"/>
      <c r="C107"/>
      <c r="D107"/>
      <c r="E107"/>
      <c r="F107"/>
      <c r="G107"/>
      <c r="H107"/>
      <c r="I107"/>
    </row>
    <row r="108" spans="1:9" ht="14.25">
      <c r="A108"/>
      <c r="B108"/>
      <c r="C108"/>
      <c r="D108"/>
      <c r="E108"/>
      <c r="F108"/>
      <c r="G108"/>
      <c r="H108"/>
      <c r="I108"/>
    </row>
    <row r="109" spans="2:9" ht="14.25">
      <c r="B109" s="73" t="s">
        <v>93</v>
      </c>
      <c r="C109"/>
      <c r="D109"/>
      <c r="E109"/>
      <c r="F109"/>
      <c r="G109"/>
      <c r="H109"/>
      <c r="I109"/>
    </row>
    <row r="110" spans="2:9" ht="14.25">
      <c r="B110" s="73" t="s">
        <v>94</v>
      </c>
      <c r="C110"/>
      <c r="D110"/>
      <c r="E110"/>
      <c r="F110"/>
      <c r="G110"/>
      <c r="H110"/>
      <c r="I110"/>
    </row>
    <row r="111" spans="2:9" ht="14.25">
      <c r="B111" s="73" t="s">
        <v>95</v>
      </c>
      <c r="C111"/>
      <c r="D111"/>
      <c r="E111"/>
      <c r="F111"/>
      <c r="G111"/>
      <c r="H111"/>
      <c r="I111"/>
    </row>
    <row r="112" spans="2:9" ht="14.25">
      <c r="B112" s="73"/>
      <c r="C112"/>
      <c r="D112"/>
      <c r="E112"/>
      <c r="F112"/>
      <c r="G112"/>
      <c r="H112"/>
      <c r="I112"/>
    </row>
    <row r="113" spans="2:9" ht="14.25">
      <c r="B113" s="73" t="s">
        <v>102</v>
      </c>
      <c r="C113"/>
      <c r="D113"/>
      <c r="E113"/>
      <c r="F113"/>
      <c r="G113"/>
      <c r="H113"/>
      <c r="I113"/>
    </row>
    <row r="114" spans="2:9" ht="14.25">
      <c r="B114" s="73"/>
      <c r="C114"/>
      <c r="D114"/>
      <c r="E114"/>
      <c r="F114"/>
      <c r="G114"/>
      <c r="H114"/>
      <c r="I114"/>
    </row>
    <row r="115" spans="2:9" ht="14.25">
      <c r="B115" s="73" t="s">
        <v>100</v>
      </c>
      <c r="C115"/>
      <c r="D115"/>
      <c r="E115"/>
      <c r="F115"/>
      <c r="G115"/>
      <c r="H115"/>
      <c r="I115"/>
    </row>
    <row r="116" spans="2:9" ht="14.25">
      <c r="B116" s="73" t="s">
        <v>101</v>
      </c>
      <c r="C116"/>
      <c r="D116"/>
      <c r="E116"/>
      <c r="F116"/>
      <c r="G116"/>
      <c r="H116"/>
      <c r="I116"/>
    </row>
    <row r="117" spans="2:9" ht="14.25">
      <c r="B117" s="73" t="s">
        <v>103</v>
      </c>
      <c r="C117"/>
      <c r="D117"/>
      <c r="E117"/>
      <c r="F117"/>
      <c r="G117"/>
      <c r="H117"/>
      <c r="I117"/>
    </row>
    <row r="118" spans="2:9" ht="14.25">
      <c r="B118" s="73"/>
      <c r="C118"/>
      <c r="D118"/>
      <c r="E118"/>
      <c r="F118"/>
      <c r="G118"/>
      <c r="H118"/>
      <c r="I118"/>
    </row>
    <row r="119" spans="2:9" ht="14.25">
      <c r="B119" s="73" t="s">
        <v>116</v>
      </c>
      <c r="C119"/>
      <c r="D119"/>
      <c r="E119"/>
      <c r="F119"/>
      <c r="G119"/>
      <c r="H119"/>
      <c r="I119"/>
    </row>
    <row r="120" spans="2:9" ht="14.25">
      <c r="B120" s="73" t="s">
        <v>115</v>
      </c>
      <c r="C120"/>
      <c r="D120"/>
      <c r="E120"/>
      <c r="F120"/>
      <c r="G120"/>
      <c r="H120"/>
      <c r="I120"/>
    </row>
    <row r="121" ht="14.25">
      <c r="B121" s="3" t="s">
        <v>117</v>
      </c>
    </row>
    <row r="122" ht="14.25">
      <c r="B122" s="3" t="s">
        <v>119</v>
      </c>
    </row>
    <row r="123" ht="14.25">
      <c r="B123" s="3" t="s">
        <v>118</v>
      </c>
    </row>
  </sheetData>
  <mergeCells count="9">
    <mergeCell ref="B84:F84"/>
    <mergeCell ref="B82:F82"/>
    <mergeCell ref="B76:F76"/>
    <mergeCell ref="B78:F78"/>
    <mergeCell ref="B80:F80"/>
    <mergeCell ref="A1:E1"/>
    <mergeCell ref="A3:E3"/>
    <mergeCell ref="A57:E57"/>
    <mergeCell ref="B5:F5"/>
  </mergeCells>
  <printOptions horizontalCentered="1"/>
  <pageMargins left="0.7480314960629921" right="0.7480314960629921" top="0.984251968503937" bottom="0.984251968503937" header="0.5118110236220472" footer="0.5118110236220472"/>
  <pageSetup horizontalDpi="600" verticalDpi="600" orientation="portrait" scale="77" r:id="rId1"/>
  <headerFooter alignWithMargins="0">
    <oddHeader>&amp;RAppendix 7</oddHeader>
  </headerFooter>
  <rowBreaks count="2" manualBreakCount="2">
    <brk id="56" max="255" man="1"/>
    <brk id="83" max="255" man="1"/>
  </rowBreaks>
</worksheet>
</file>

<file path=xl/worksheets/sheet2.xml><?xml version="1.0" encoding="utf-8"?>
<worksheet xmlns="http://schemas.openxmlformats.org/spreadsheetml/2006/main" xmlns:r="http://schemas.openxmlformats.org/officeDocument/2006/relationships">
  <dimension ref="A2:E44"/>
  <sheetViews>
    <sheetView workbookViewId="0" topLeftCell="A35">
      <selection activeCell="A9" sqref="A9:E43"/>
    </sheetView>
  </sheetViews>
  <sheetFormatPr defaultColWidth="9.140625" defaultRowHeight="12.75"/>
  <cols>
    <col min="1" max="1" width="3.7109375" style="3" customWidth="1"/>
    <col min="2" max="2" width="27.8515625" style="3" customWidth="1"/>
    <col min="3" max="5" width="12.7109375" style="3" customWidth="1"/>
    <col min="6" max="16384" width="9.140625" style="3" customWidth="1"/>
  </cols>
  <sheetData>
    <row r="2" spans="1:5" ht="15.75">
      <c r="A2" s="107" t="s">
        <v>18</v>
      </c>
      <c r="B2" s="107"/>
      <c r="C2" s="107"/>
      <c r="D2" s="107"/>
      <c r="E2" s="107"/>
    </row>
    <row r="3" spans="1:5" ht="15.75">
      <c r="A3" s="12"/>
      <c r="B3" s="12"/>
      <c r="C3" s="12"/>
      <c r="D3" s="12"/>
      <c r="E3" s="12"/>
    </row>
    <row r="4" ht="15">
      <c r="A4" s="5" t="s">
        <v>33</v>
      </c>
    </row>
    <row r="5" spans="1:5" ht="57.75" customHeight="1">
      <c r="A5" s="106" t="s">
        <v>34</v>
      </c>
      <c r="B5" s="106"/>
      <c r="C5" s="106"/>
      <c r="D5" s="106"/>
      <c r="E5" s="106"/>
    </row>
    <row r="6" spans="1:5" ht="14.25">
      <c r="A6" s="11"/>
      <c r="B6" s="11"/>
      <c r="C6" s="11"/>
      <c r="D6" s="11"/>
      <c r="E6" s="11"/>
    </row>
    <row r="7" spans="1:5" ht="14.25">
      <c r="A7" s="11"/>
      <c r="B7" s="11"/>
      <c r="C7" s="11"/>
      <c r="D7" s="11"/>
      <c r="E7" s="11"/>
    </row>
    <row r="8" spans="1:5" ht="14.25">
      <c r="A8" s="11"/>
      <c r="B8" s="11"/>
      <c r="C8" s="11"/>
      <c r="D8" s="11"/>
      <c r="E8" s="11"/>
    </row>
    <row r="10" spans="3:5" s="2" customFormat="1" ht="12.75">
      <c r="C10" s="2" t="s">
        <v>0</v>
      </c>
      <c r="D10" s="2" t="s">
        <v>1</v>
      </c>
      <c r="E10" s="2" t="s">
        <v>2</v>
      </c>
    </row>
    <row r="11" spans="3:5" s="2" customFormat="1" ht="12.75">
      <c r="C11" s="2" t="s">
        <v>3</v>
      </c>
      <c r="D11" s="2" t="s">
        <v>3</v>
      </c>
      <c r="E11" s="2" t="s">
        <v>3</v>
      </c>
    </row>
    <row r="12" spans="1:2" ht="14.25">
      <c r="A12" s="105" t="s">
        <v>8</v>
      </c>
      <c r="B12" s="105"/>
    </row>
    <row r="13" spans="2:3" ht="14.25">
      <c r="B13" s="3" t="s">
        <v>9</v>
      </c>
      <c r="C13" s="3">
        <v>249</v>
      </c>
    </row>
    <row r="14" spans="2:5" ht="14.25">
      <c r="B14" s="3" t="s">
        <v>10</v>
      </c>
      <c r="C14" s="3">
        <v>900</v>
      </c>
      <c r="D14" s="3">
        <v>250</v>
      </c>
      <c r="E14" s="3">
        <v>200</v>
      </c>
    </row>
    <row r="15" spans="2:5" ht="14.25">
      <c r="B15" s="3" t="s">
        <v>11</v>
      </c>
      <c r="C15" s="3">
        <v>200</v>
      </c>
      <c r="D15" s="3">
        <v>100</v>
      </c>
      <c r="E15" s="3">
        <v>100</v>
      </c>
    </row>
    <row r="16" spans="2:5" ht="15">
      <c r="B16" s="6" t="s">
        <v>19</v>
      </c>
      <c r="C16" s="7">
        <f>SUM(C13:C15)</f>
        <v>1349</v>
      </c>
      <c r="D16" s="7">
        <f>SUM(D13:D15)</f>
        <v>350</v>
      </c>
      <c r="E16" s="7">
        <f>SUM(E13:E15)</f>
        <v>300</v>
      </c>
    </row>
    <row r="17" spans="1:2" ht="15">
      <c r="A17" s="4" t="s">
        <v>12</v>
      </c>
      <c r="B17" s="5"/>
    </row>
    <row r="18" spans="2:4" ht="14.25">
      <c r="B18" s="3" t="s">
        <v>13</v>
      </c>
      <c r="C18" s="3">
        <v>6000</v>
      </c>
      <c r="D18" s="3">
        <v>5000</v>
      </c>
    </row>
    <row r="19" spans="2:5" ht="14.25">
      <c r="B19" s="3" t="s">
        <v>14</v>
      </c>
      <c r="C19" s="3">
        <v>1900</v>
      </c>
      <c r="D19" s="3">
        <v>650</v>
      </c>
      <c r="E19" s="3">
        <v>325</v>
      </c>
    </row>
    <row r="20" spans="2:5" ht="14.25">
      <c r="B20" s="3" t="s">
        <v>15</v>
      </c>
      <c r="C20" s="3">
        <v>26</v>
      </c>
      <c r="D20" s="3">
        <v>0</v>
      </c>
      <c r="E20" s="3">
        <v>0</v>
      </c>
    </row>
    <row r="21" spans="2:5" ht="14.25">
      <c r="B21" s="3" t="s">
        <v>16</v>
      </c>
      <c r="C21" s="3">
        <v>175</v>
      </c>
      <c r="D21" s="3">
        <v>0</v>
      </c>
      <c r="E21" s="3">
        <v>0</v>
      </c>
    </row>
    <row r="22" spans="2:5" ht="15">
      <c r="B22" s="6" t="s">
        <v>19</v>
      </c>
      <c r="C22" s="7">
        <f>SUM(C18:C21)</f>
        <v>8101</v>
      </c>
      <c r="D22" s="7">
        <f>SUM(D18:D21)</f>
        <v>5650</v>
      </c>
      <c r="E22" s="7">
        <f>SUM(E18:E21)</f>
        <v>325</v>
      </c>
    </row>
    <row r="23" ht="14.25">
      <c r="A23" s="4" t="s">
        <v>17</v>
      </c>
    </row>
    <row r="24" spans="2:5" ht="14.25">
      <c r="B24" s="3" t="s">
        <v>5</v>
      </c>
      <c r="C24" s="3">
        <v>300</v>
      </c>
      <c r="D24" s="3">
        <v>100</v>
      </c>
      <c r="E24" s="3">
        <v>100</v>
      </c>
    </row>
    <row r="25" spans="2:5" ht="14.25">
      <c r="B25" s="3" t="s">
        <v>20</v>
      </c>
      <c r="C25" s="3">
        <v>180</v>
      </c>
      <c r="D25" s="3">
        <v>170</v>
      </c>
      <c r="E25" s="3">
        <v>170</v>
      </c>
    </row>
    <row r="26" spans="2:5" ht="14.25">
      <c r="B26" s="3" t="s">
        <v>6</v>
      </c>
      <c r="C26" s="3">
        <v>200</v>
      </c>
      <c r="D26" s="3">
        <v>150</v>
      </c>
      <c r="E26" s="3">
        <v>0</v>
      </c>
    </row>
    <row r="27" spans="2:5" ht="15">
      <c r="B27" s="6" t="s">
        <v>19</v>
      </c>
      <c r="C27" s="7">
        <f>SUM(C24:C26)</f>
        <v>680</v>
      </c>
      <c r="D27" s="7">
        <f>SUM(D24:D26)</f>
        <v>420</v>
      </c>
      <c r="E27" s="7">
        <f>SUM(E24:E26)</f>
        <v>270</v>
      </c>
    </row>
    <row r="28" ht="14.25">
      <c r="A28" s="4" t="s">
        <v>21</v>
      </c>
    </row>
    <row r="29" spans="2:5" ht="14.25">
      <c r="B29" s="3" t="s">
        <v>22</v>
      </c>
      <c r="C29" s="3">
        <v>5000</v>
      </c>
      <c r="D29" s="3">
        <v>5000</v>
      </c>
      <c r="E29" s="3">
        <v>5000</v>
      </c>
    </row>
    <row r="30" spans="2:5" ht="14.25">
      <c r="B30" s="3" t="s">
        <v>23</v>
      </c>
      <c r="C30" s="3">
        <v>3969</v>
      </c>
      <c r="D30" s="3">
        <v>3969</v>
      </c>
      <c r="E30" s="3">
        <v>3969</v>
      </c>
    </row>
    <row r="31" spans="2:5" ht="14.25">
      <c r="B31" s="3" t="s">
        <v>24</v>
      </c>
      <c r="C31" s="3">
        <v>200</v>
      </c>
      <c r="D31" s="3">
        <v>0</v>
      </c>
      <c r="E31" s="3">
        <v>0</v>
      </c>
    </row>
    <row r="32" spans="2:5" ht="14.25">
      <c r="B32" s="3" t="s">
        <v>25</v>
      </c>
      <c r="C32" s="3">
        <v>1000</v>
      </c>
      <c r="D32" s="3">
        <v>0</v>
      </c>
      <c r="E32" s="3">
        <v>0</v>
      </c>
    </row>
    <row r="33" spans="2:5" ht="14.25">
      <c r="B33" s="3" t="s">
        <v>26</v>
      </c>
      <c r="C33" s="3">
        <v>2500</v>
      </c>
      <c r="D33" s="3">
        <v>3600</v>
      </c>
      <c r="E33" s="3">
        <v>3600</v>
      </c>
    </row>
    <row r="34" spans="2:5" ht="14.25">
      <c r="B34" s="3" t="s">
        <v>27</v>
      </c>
      <c r="C34" s="3">
        <v>0</v>
      </c>
      <c r="D34" s="3">
        <v>1000</v>
      </c>
      <c r="E34" s="3">
        <v>1000</v>
      </c>
    </row>
    <row r="35" spans="2:5" ht="14.25">
      <c r="B35" s="3" t="s">
        <v>28</v>
      </c>
      <c r="C35" s="3">
        <v>1850</v>
      </c>
      <c r="D35" s="3">
        <v>500</v>
      </c>
      <c r="E35" s="3">
        <v>300</v>
      </c>
    </row>
    <row r="36" spans="2:5" ht="15">
      <c r="B36" s="6" t="s">
        <v>19</v>
      </c>
      <c r="C36" s="7">
        <f>SUM(C29:C35)</f>
        <v>14519</v>
      </c>
      <c r="D36" s="7">
        <f>SUM(D29:D35)</f>
        <v>14069</v>
      </c>
      <c r="E36" s="7">
        <f>SUM(E29:E35)</f>
        <v>13869</v>
      </c>
    </row>
    <row r="37" ht="14.25">
      <c r="A37" s="4" t="s">
        <v>29</v>
      </c>
    </row>
    <row r="38" spans="2:5" ht="14.25">
      <c r="B38" s="3" t="s">
        <v>30</v>
      </c>
      <c r="C38" s="3">
        <v>470</v>
      </c>
      <c r="D38" s="3">
        <v>0</v>
      </c>
      <c r="E38" s="3">
        <v>0</v>
      </c>
    </row>
    <row r="39" spans="2:5" ht="14.25">
      <c r="B39" s="3" t="s">
        <v>7</v>
      </c>
      <c r="C39" s="3">
        <v>300</v>
      </c>
      <c r="D39" s="3">
        <v>110</v>
      </c>
      <c r="E39" s="3">
        <v>100</v>
      </c>
    </row>
    <row r="40" spans="2:5" ht="15">
      <c r="B40" s="6" t="s">
        <v>19</v>
      </c>
      <c r="C40" s="7">
        <f>SUM(C38:C39)</f>
        <v>770</v>
      </c>
      <c r="D40" s="7">
        <f>SUM(D38:D39)</f>
        <v>110</v>
      </c>
      <c r="E40" s="7">
        <f>SUM(E38:E39)</f>
        <v>100</v>
      </c>
    </row>
    <row r="42" spans="2:5" s="8" customFormat="1" ht="18" customHeight="1" thickBot="1">
      <c r="B42" s="9" t="s">
        <v>31</v>
      </c>
      <c r="C42" s="10">
        <f>SUM(C16+C22+C27+C36+C40)</f>
        <v>25419</v>
      </c>
      <c r="D42" s="10">
        <f>SUM(D16+D22+D27+D36+D40)</f>
        <v>20599</v>
      </c>
      <c r="E42" s="10">
        <f>SUM(E16+E22+E27+E36+E40)</f>
        <v>14864</v>
      </c>
    </row>
    <row r="43" ht="15" thickTop="1"/>
    <row r="44" spans="1:5" ht="60.75" customHeight="1">
      <c r="A44" s="106" t="s">
        <v>32</v>
      </c>
      <c r="B44" s="106"/>
      <c r="C44" s="106"/>
      <c r="D44" s="106"/>
      <c r="E44" s="106"/>
    </row>
  </sheetData>
  <mergeCells count="4">
    <mergeCell ref="A12:B12"/>
    <mergeCell ref="A5:E5"/>
    <mergeCell ref="A44:E44"/>
    <mergeCell ref="A2:E2"/>
  </mergeCells>
  <printOptions horizontalCentered="1"/>
  <pageMargins left="0.7480314960629921" right="0.7480314960629921" top="0.984251968503937" bottom="0.984251968503937" header="0.5118110236220472" footer="0.5118110236220472"/>
  <pageSetup orientation="portrait" paperSize="9" r:id="rId1"/>
  <headerFooter alignWithMargins="0">
    <oddFooter>&amp;R&amp;8DM\Awaydays\July 2003\
&amp;F\&amp;A</oddFooter>
  </headerFooter>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Brent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Zeb Ali</dc:creator>
  <cp:keywords/>
  <dc:description/>
  <cp:lastModifiedBy>moorec</cp:lastModifiedBy>
  <cp:lastPrinted>2004-11-18T16:40:18Z</cp:lastPrinted>
  <dcterms:created xsi:type="dcterms:W3CDTF">2003-06-03T08:49:21Z</dcterms:created>
  <dcterms:modified xsi:type="dcterms:W3CDTF">2004-11-18T16:40:19Z</dcterms:modified>
  <cp:category/>
  <cp:version/>
  <cp:contentType/>
  <cp:contentStatus/>
</cp:coreProperties>
</file>