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activeTab="0"/>
  </bookViews>
  <sheets>
    <sheet name="Sheet1" sheetId="1" r:id="rId1"/>
    <sheet name="Sheet2" sheetId="2" state="hidden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<sst xmlns="http://schemas.openxmlformats.org/spreadsheetml/2006/main" count="77" uniqueCount="43">
  <si>
    <t>2004/05</t>
  </si>
  <si>
    <t>2005/06</t>
  </si>
  <si>
    <t>2006/07</t>
  </si>
  <si>
    <t>2007/08</t>
  </si>
  <si>
    <t>£'000</t>
  </si>
  <si>
    <t>Service Area Cash Limits</t>
  </si>
  <si>
    <t>Corporate</t>
  </si>
  <si>
    <t>EAL</t>
  </si>
  <si>
    <t>Environment</t>
  </si>
  <si>
    <t>Housing</t>
  </si>
  <si>
    <t>Social Services</t>
  </si>
  <si>
    <t>Other Budgets</t>
  </si>
  <si>
    <t>Central Items</t>
  </si>
  <si>
    <t>Contribution to Balances</t>
  </si>
  <si>
    <t>Contingency</t>
  </si>
  <si>
    <t>Total Budget Requirement</t>
  </si>
  <si>
    <t>Less</t>
  </si>
  <si>
    <t>RSG</t>
  </si>
  <si>
    <t>NNDR</t>
  </si>
  <si>
    <t xml:space="preserve">Total AEF </t>
  </si>
  <si>
    <t>Plus Deficit on the Collection Fund</t>
  </si>
  <si>
    <t>Total to be met from CT for Brent Budget</t>
  </si>
  <si>
    <t>Taxbase</t>
  </si>
  <si>
    <t>Brent Council Tax at Band D</t>
  </si>
  <si>
    <t>BRENT % Increase</t>
  </si>
  <si>
    <t xml:space="preserve">TOTAL BAND D Including Precepts </t>
  </si>
  <si>
    <t>TOTAL % Increase</t>
  </si>
  <si>
    <t>Grant Loss - 2nd Homes</t>
  </si>
  <si>
    <t>Capitalisation</t>
  </si>
  <si>
    <t>Total New Growth</t>
  </si>
  <si>
    <t>Agreed Growth Reversal</t>
  </si>
  <si>
    <t>Total to be met from CT for GLA Precept (Assume 15%)</t>
  </si>
  <si>
    <t>GLA Precept (Assume 15% Increase per annum)</t>
  </si>
  <si>
    <t>Grand Total</t>
  </si>
  <si>
    <t>Precept (£)</t>
  </si>
  <si>
    <t>Brent Council Tax Requirement (£)</t>
  </si>
  <si>
    <t>Overall Council Tax Increase</t>
  </si>
  <si>
    <t>% Increase</t>
  </si>
  <si>
    <t>At Best Estimate</t>
  </si>
  <si>
    <t>At Mid Estimate</t>
  </si>
  <si>
    <t>At Worst Estimate</t>
  </si>
  <si>
    <r>
      <t>Note</t>
    </r>
    <r>
      <rPr>
        <sz val="11"/>
        <rFont val="Arial"/>
        <family val="2"/>
      </rPr>
      <t>: Council Tax figures are calculated using net grant figures as outlined in Appendix 1</t>
    </r>
  </si>
  <si>
    <t>Total New Growth Bids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</si>
</sst>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#,##0.00;[Red]\(#,##0.00\)"/>
    <numFmt numFmtId="166" formatCode="#,##0.0;[Red]\(#,##0.0\)"/>
    <numFmt numFmtId="167" formatCode="#,##0.0000_);[Red]\(#,##0.0000\);0.0000_)"/>
    <numFmt numFmtId="168" formatCode="#,##0;[Red]\-\(#,##0\)"/>
    <numFmt numFmtId="169" formatCode="#,##0.0;[Red]\-#,##0.0"/>
    <numFmt numFmtId="170" formatCode="0.0%"/>
  </numFmts>
  <fonts count="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19" applyNumberFormat="1" applyFont="1">
      <alignment/>
      <protection/>
    </xf>
    <xf numFmtId="164" fontId="1" fillId="0" borderId="0" xfId="19" applyNumberFormat="1" applyFont="1">
      <alignment/>
      <protection/>
    </xf>
    <xf numFmtId="164" fontId="1" fillId="0" borderId="0" xfId="19" applyNumberFormat="1" applyFont="1" applyBorder="1">
      <alignment/>
      <protection/>
    </xf>
    <xf numFmtId="164" fontId="1" fillId="0" borderId="1" xfId="19" applyNumberFormat="1" applyFont="1" applyBorder="1">
      <alignment/>
      <protection/>
    </xf>
    <xf numFmtId="164" fontId="2" fillId="0" borderId="0" xfId="19" applyNumberFormat="1" applyFont="1" applyAlignment="1">
      <alignment horizontal="right"/>
      <protection/>
    </xf>
    <xf numFmtId="164" fontId="2" fillId="0" borderId="0" xfId="19" applyNumberFormat="1" applyFont="1" applyBorder="1">
      <alignment/>
      <protection/>
    </xf>
    <xf numFmtId="40" fontId="1" fillId="0" borderId="0" xfId="19" applyNumberFormat="1" applyFont="1">
      <alignment/>
      <protection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 quotePrefix="1">
      <alignment horizontal="right"/>
    </xf>
    <xf numFmtId="164" fontId="2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0" xfId="15" applyNumberFormat="1" applyFont="1" applyBorder="1" applyAlignment="1">
      <alignment/>
    </xf>
    <xf numFmtId="40" fontId="2" fillId="0" borderId="0" xfId="19" applyNumberFormat="1" applyFont="1" applyAlignment="1">
      <alignment horizontal="left"/>
      <protection/>
    </xf>
    <xf numFmtId="40" fontId="2" fillId="0" borderId="0" xfId="19" applyNumberFormat="1" applyFont="1">
      <alignment/>
      <protection/>
    </xf>
    <xf numFmtId="40" fontId="2" fillId="0" borderId="0" xfId="19" applyNumberFormat="1" applyFont="1" applyAlignment="1">
      <alignment horizontal="right"/>
      <protection/>
    </xf>
    <xf numFmtId="40" fontId="1" fillId="0" borderId="0" xfId="19" applyNumberFormat="1" applyFont="1" applyFill="1">
      <alignment/>
      <protection/>
    </xf>
    <xf numFmtId="40" fontId="2" fillId="0" borderId="0" xfId="0" applyNumberFormat="1" applyFont="1" applyBorder="1" applyAlignment="1">
      <alignment/>
    </xf>
    <xf numFmtId="40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19" applyNumberFormat="1" applyFont="1" applyAlignment="1">
      <alignment wrapText="1"/>
      <protection/>
    </xf>
    <xf numFmtId="164" fontId="2" fillId="0" borderId="0" xfId="19" applyNumberFormat="1" applyFont="1" applyAlignment="1">
      <alignment horizontal="left" wrapText="1"/>
      <protection/>
    </xf>
    <xf numFmtId="164" fontId="2" fillId="0" borderId="0" xfId="19" applyNumberFormat="1" applyFont="1" applyAlignment="1">
      <alignment horizontal="right" wrapText="1"/>
      <protection/>
    </xf>
    <xf numFmtId="164" fontId="2" fillId="0" borderId="0" xfId="19" applyNumberFormat="1" applyFont="1" applyBorder="1" applyAlignment="1">
      <alignment wrapText="1"/>
      <protection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Alignment="1">
      <alignment horizontal="right"/>
    </xf>
    <xf numFmtId="169" fontId="2" fillId="0" borderId="0" xfId="19" applyNumberFormat="1" applyFont="1">
      <alignment/>
      <protection/>
    </xf>
    <xf numFmtId="164" fontId="2" fillId="0" borderId="2" xfId="19" applyNumberFormat="1" applyFont="1" applyBorder="1">
      <alignment/>
      <protection/>
    </xf>
    <xf numFmtId="164" fontId="3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~ME00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0"/>
  <sheetViews>
    <sheetView tabSelected="1" workbookViewId="0" topLeftCell="A9">
      <selection activeCell="F42" sqref="F42"/>
    </sheetView>
  </sheetViews>
  <sheetFormatPr defaultColWidth="9.140625" defaultRowHeight="12.75"/>
  <cols>
    <col min="1" max="1" width="37.28125" style="25" customWidth="1"/>
    <col min="2" max="2" width="10.28125" style="1" customWidth="1"/>
    <col min="3" max="3" width="13.8515625" style="1" customWidth="1"/>
    <col min="4" max="4" width="13.28125" style="1" customWidth="1"/>
    <col min="5" max="5" width="12.7109375" style="1" customWidth="1"/>
    <col min="6" max="6" width="12.00390625" style="1" customWidth="1"/>
    <col min="7" max="16384" width="5.7109375" style="1" customWidth="1"/>
  </cols>
  <sheetData>
    <row r="3" spans="3:6" ht="15">
      <c r="C3" s="14" t="s">
        <v>0</v>
      </c>
      <c r="D3" s="14" t="s">
        <v>1</v>
      </c>
      <c r="E3" s="14" t="s">
        <v>2</v>
      </c>
      <c r="F3" s="15" t="s">
        <v>3</v>
      </c>
    </row>
    <row r="4" spans="3:6" ht="15">
      <c r="C4" s="15" t="s">
        <v>4</v>
      </c>
      <c r="D4" s="15" t="s">
        <v>4</v>
      </c>
      <c r="E4" s="15" t="s">
        <v>4</v>
      </c>
      <c r="F4" s="15" t="s">
        <v>4</v>
      </c>
    </row>
    <row r="5" spans="1:2" ht="15">
      <c r="A5" s="26" t="s">
        <v>5</v>
      </c>
      <c r="B5" s="16"/>
    </row>
    <row r="6" spans="1:6" ht="14.25">
      <c r="A6" s="25" t="s">
        <v>6</v>
      </c>
      <c r="C6" s="1">
        <v>24085</v>
      </c>
      <c r="D6" s="1">
        <v>24512</v>
      </c>
      <c r="E6" s="1">
        <v>25050</v>
      </c>
      <c r="F6" s="1">
        <v>25000</v>
      </c>
    </row>
    <row r="7" spans="1:6" ht="14.25">
      <c r="A7" s="25" t="s">
        <v>7</v>
      </c>
      <c r="C7" s="1">
        <v>152295</v>
      </c>
      <c r="D7" s="1">
        <v>162738</v>
      </c>
      <c r="E7" s="1">
        <v>175053</v>
      </c>
      <c r="F7" s="1">
        <v>186461</v>
      </c>
    </row>
    <row r="8" spans="1:6" ht="14.25">
      <c r="A8" s="25" t="s">
        <v>8</v>
      </c>
      <c r="C8" s="1">
        <v>32275</v>
      </c>
      <c r="D8" s="1">
        <v>34046</v>
      </c>
      <c r="E8" s="1">
        <v>34868</v>
      </c>
      <c r="F8" s="1">
        <v>34997</v>
      </c>
    </row>
    <row r="9" spans="1:6" ht="14.25">
      <c r="A9" s="25" t="s">
        <v>9</v>
      </c>
      <c r="C9" s="1">
        <v>13584</v>
      </c>
      <c r="D9" s="1">
        <v>13655</v>
      </c>
      <c r="E9" s="1">
        <v>13487</v>
      </c>
      <c r="F9" s="1">
        <v>13247</v>
      </c>
    </row>
    <row r="10" spans="1:6" ht="14.25">
      <c r="A10" s="25" t="s">
        <v>10</v>
      </c>
      <c r="C10" s="1">
        <v>85194</v>
      </c>
      <c r="D10" s="1">
        <v>87381</v>
      </c>
      <c r="E10" s="1">
        <v>88773</v>
      </c>
      <c r="F10" s="1">
        <v>89915</v>
      </c>
    </row>
    <row r="11" spans="3:6" ht="14.25">
      <c r="C11" s="2">
        <f>SUM(C6:C10)</f>
        <v>307433</v>
      </c>
      <c r="D11" s="2">
        <f>SUM(D6:D10)</f>
        <v>322332</v>
      </c>
      <c r="E11" s="2">
        <f>SUM(E6:E10)</f>
        <v>337231</v>
      </c>
      <c r="F11" s="2">
        <f>SUM(F6:F10)</f>
        <v>349620</v>
      </c>
    </row>
    <row r="12" spans="3:6" ht="14.25">
      <c r="C12" s="6"/>
      <c r="D12" s="6"/>
      <c r="E12" s="6"/>
      <c r="F12" s="6"/>
    </row>
    <row r="13" spans="1:2" ht="15">
      <c r="A13" s="26" t="s">
        <v>11</v>
      </c>
      <c r="B13" s="16"/>
    </row>
    <row r="14" spans="1:6" ht="14.25">
      <c r="A14" s="25" t="s">
        <v>12</v>
      </c>
      <c r="C14" s="1">
        <v>37663</v>
      </c>
      <c r="D14" s="1">
        <v>42589</v>
      </c>
      <c r="E14" s="1">
        <v>50715</v>
      </c>
      <c r="F14" s="1">
        <v>58414</v>
      </c>
    </row>
    <row r="15" spans="1:6" ht="14.25">
      <c r="A15" s="25" t="s">
        <v>13</v>
      </c>
      <c r="C15" s="1">
        <v>2669</v>
      </c>
      <c r="D15" s="1">
        <v>3000</v>
      </c>
      <c r="E15" s="1">
        <v>0</v>
      </c>
      <c r="F15" s="1">
        <v>0</v>
      </c>
    </row>
    <row r="16" spans="1:6" ht="14.25">
      <c r="A16" s="25" t="s">
        <v>14</v>
      </c>
      <c r="C16" s="1">
        <v>0</v>
      </c>
      <c r="D16" s="1">
        <v>500</v>
      </c>
      <c r="E16" s="1">
        <v>10000</v>
      </c>
      <c r="F16" s="1">
        <v>20000</v>
      </c>
    </row>
    <row r="17" spans="1:6" ht="14.25">
      <c r="A17" s="25" t="s">
        <v>42</v>
      </c>
      <c r="D17" s="1">
        <v>10432</v>
      </c>
      <c r="E17" s="1">
        <f>+D17+3417</f>
        <v>13849</v>
      </c>
      <c r="F17" s="1">
        <f>+E17+1665</f>
        <v>15514</v>
      </c>
    </row>
    <row r="18" spans="1:6" ht="14.25">
      <c r="A18" s="25" t="s">
        <v>30</v>
      </c>
      <c r="D18" s="1">
        <v>-3323</v>
      </c>
      <c r="E18" s="1">
        <v>-5195</v>
      </c>
      <c r="F18" s="1">
        <v>-5395</v>
      </c>
    </row>
    <row r="19" spans="1:6" ht="14.25">
      <c r="A19" s="25" t="s">
        <v>27</v>
      </c>
      <c r="C19" s="32">
        <v>0</v>
      </c>
      <c r="D19" s="1">
        <v>400</v>
      </c>
      <c r="E19" s="1">
        <v>420</v>
      </c>
      <c r="F19" s="1">
        <v>440</v>
      </c>
    </row>
    <row r="20" spans="1:6" ht="14.25">
      <c r="A20" s="25" t="s">
        <v>28</v>
      </c>
      <c r="C20" s="1">
        <v>-350</v>
      </c>
      <c r="D20" s="1">
        <v>0</v>
      </c>
      <c r="E20" s="1">
        <v>0</v>
      </c>
      <c r="F20" s="1">
        <v>0</v>
      </c>
    </row>
    <row r="21" spans="1:6" ht="15">
      <c r="A21" s="26"/>
      <c r="B21" s="16"/>
      <c r="C21" s="3">
        <f>SUM(C14:C20)</f>
        <v>39982</v>
      </c>
      <c r="D21" s="3">
        <f>SUM(D14:D20)</f>
        <v>53598</v>
      </c>
      <c r="E21" s="3">
        <f>SUM(E14:E20)</f>
        <v>69789</v>
      </c>
      <c r="F21" s="3">
        <f>SUM(F14:F20)</f>
        <v>88973</v>
      </c>
    </row>
    <row r="22" spans="1:6" ht="15">
      <c r="A22" s="26"/>
      <c r="B22" s="16"/>
      <c r="C22" s="4"/>
      <c r="D22" s="4"/>
      <c r="E22" s="4"/>
      <c r="F22" s="4"/>
    </row>
    <row r="23" spans="1:6" ht="15">
      <c r="A23" s="26"/>
      <c r="B23" s="16"/>
      <c r="C23" s="4"/>
      <c r="D23" s="4"/>
      <c r="E23" s="4"/>
      <c r="F23" s="6"/>
    </row>
    <row r="24" spans="1:6" ht="15.75" thickBot="1">
      <c r="A24" s="26" t="s">
        <v>15</v>
      </c>
      <c r="B24" s="16"/>
      <c r="C24" s="5">
        <f>C11+C21</f>
        <v>347415</v>
      </c>
      <c r="D24" s="5">
        <f>D11+D21</f>
        <v>375930</v>
      </c>
      <c r="E24" s="5">
        <f>E11+E21</f>
        <v>407020</v>
      </c>
      <c r="F24" s="5">
        <f>F11+F21</f>
        <v>438593</v>
      </c>
    </row>
    <row r="25" spans="1:5" ht="15.75" thickTop="1">
      <c r="A25" s="26"/>
      <c r="B25" s="16"/>
      <c r="C25" s="6"/>
      <c r="D25" s="6"/>
      <c r="E25" s="6"/>
    </row>
    <row r="26" spans="1:10" ht="15">
      <c r="A26" s="27"/>
      <c r="B26" s="7"/>
      <c r="C26" s="9"/>
      <c r="D26" s="4"/>
      <c r="E26" s="4"/>
      <c r="F26" s="6"/>
      <c r="G26" s="6"/>
      <c r="H26" s="6"/>
      <c r="I26" s="6"/>
      <c r="J26" s="6"/>
    </row>
    <row r="27" spans="1:10" ht="15">
      <c r="A27" s="27" t="s">
        <v>20</v>
      </c>
      <c r="B27" s="7"/>
      <c r="C27" s="9">
        <v>1187</v>
      </c>
      <c r="D27" s="9">
        <v>1183</v>
      </c>
      <c r="E27" s="9">
        <v>1183</v>
      </c>
      <c r="F27" s="9">
        <v>1183</v>
      </c>
      <c r="G27" s="6"/>
      <c r="H27" s="6"/>
      <c r="I27" s="6"/>
      <c r="J27" s="6"/>
    </row>
    <row r="28" spans="1:10" ht="15">
      <c r="A28" s="27"/>
      <c r="B28" s="7"/>
      <c r="C28" s="9"/>
      <c r="D28" s="6"/>
      <c r="E28" s="6"/>
      <c r="F28" s="6"/>
      <c r="G28" s="6"/>
      <c r="H28" s="6"/>
      <c r="I28" s="6"/>
      <c r="J28" s="6"/>
    </row>
    <row r="29" spans="1:10" ht="15.75" thickBot="1">
      <c r="A29" s="27" t="s">
        <v>33</v>
      </c>
      <c r="B29" s="7"/>
      <c r="C29" s="34">
        <f>C24+C27</f>
        <v>348602</v>
      </c>
      <c r="D29" s="34">
        <f>D24+D27</f>
        <v>377113</v>
      </c>
      <c r="E29" s="34">
        <f>E24+E27</f>
        <v>408203</v>
      </c>
      <c r="F29" s="34">
        <f>F24+F27</f>
        <v>439776</v>
      </c>
      <c r="G29" s="6"/>
      <c r="H29" s="6"/>
      <c r="I29" s="6"/>
      <c r="J29" s="6"/>
    </row>
    <row r="30" spans="1:10" ht="15.75" thickTop="1">
      <c r="A30" s="27"/>
      <c r="B30" s="7"/>
      <c r="C30" s="8"/>
      <c r="D30" s="4"/>
      <c r="E30" s="4"/>
      <c r="F30" s="6"/>
      <c r="G30" s="6"/>
      <c r="H30" s="6"/>
      <c r="I30" s="6"/>
      <c r="J30" s="6"/>
    </row>
    <row r="31" spans="1:10" ht="15">
      <c r="A31" s="35" t="s">
        <v>38</v>
      </c>
      <c r="B31" s="16"/>
      <c r="C31" s="6"/>
      <c r="D31" s="6"/>
      <c r="E31" s="6"/>
      <c r="F31" s="6"/>
      <c r="G31" s="6"/>
      <c r="H31" s="6"/>
      <c r="I31" s="6"/>
      <c r="J31" s="6"/>
    </row>
    <row r="32" spans="1:10" ht="14.25">
      <c r="A32" s="25" t="s">
        <v>34</v>
      </c>
      <c r="B32" s="36"/>
      <c r="C32" s="37">
        <v>241.33</v>
      </c>
      <c r="D32" s="37">
        <v>277.53</v>
      </c>
      <c r="E32" s="37">
        <v>319.16</v>
      </c>
      <c r="F32" s="37">
        <v>367.03</v>
      </c>
      <c r="G32" s="6"/>
      <c r="H32" s="6"/>
      <c r="I32" s="6"/>
      <c r="J32" s="6"/>
    </row>
    <row r="33" spans="1:10" ht="14.25">
      <c r="A33" s="25" t="s">
        <v>35</v>
      </c>
      <c r="B33" s="36"/>
      <c r="C33" s="37">
        <v>899.83</v>
      </c>
      <c r="D33" s="42">
        <f>((D29-282800)*1000)/92643</f>
        <v>1018.0261865440455</v>
      </c>
      <c r="E33" s="42">
        <f>((E29-302300)*1000)/92643</f>
        <v>1143.1300799844564</v>
      </c>
      <c r="F33" s="42">
        <f>((F29-323200)*1000)/92643</f>
        <v>1258.335762011161</v>
      </c>
      <c r="G33" s="6"/>
      <c r="H33" s="6"/>
      <c r="I33" s="6"/>
      <c r="J33" s="6"/>
    </row>
    <row r="34" spans="1:10" ht="15">
      <c r="A34" s="25" t="s">
        <v>36</v>
      </c>
      <c r="B34" s="41"/>
      <c r="C34" s="38">
        <f>SUM(C32:C33)</f>
        <v>1141.16</v>
      </c>
      <c r="D34" s="38">
        <f>SUM(D32:D33)</f>
        <v>1295.5561865440454</v>
      </c>
      <c r="E34" s="38">
        <f>SUM(E32:E33)</f>
        <v>1462.2900799844565</v>
      </c>
      <c r="F34" s="38">
        <f>SUM(F32:F33)</f>
        <v>1625.365762011161</v>
      </c>
      <c r="G34" s="6"/>
      <c r="H34" s="6"/>
      <c r="I34" s="6"/>
      <c r="J34" s="6"/>
    </row>
    <row r="35" spans="1:10" ht="15">
      <c r="A35" s="25" t="s">
        <v>37</v>
      </c>
      <c r="B35" s="4"/>
      <c r="C35" s="39"/>
      <c r="D35" s="39">
        <f>(D34-C34)/C34</f>
        <v>0.13529758013253648</v>
      </c>
      <c r="E35" s="39">
        <f>(E34-D34)/D34</f>
        <v>0.12869676759074514</v>
      </c>
      <c r="F35" s="39">
        <f>(F34-E34)/E34</f>
        <v>0.1115207469836887</v>
      </c>
      <c r="G35" s="6"/>
      <c r="H35" s="6"/>
      <c r="I35" s="6"/>
      <c r="J35" s="6"/>
    </row>
    <row r="36" spans="1:10" ht="15">
      <c r="A36" s="26"/>
      <c r="B36" s="4"/>
      <c r="C36" s="6"/>
      <c r="D36" s="6"/>
      <c r="E36" s="6"/>
      <c r="F36" s="6"/>
      <c r="G36" s="6"/>
      <c r="H36" s="6"/>
      <c r="I36" s="6"/>
      <c r="J36" s="6"/>
    </row>
    <row r="37" spans="1:10" ht="15">
      <c r="A37" s="35" t="s">
        <v>39</v>
      </c>
      <c r="B37" s="4"/>
      <c r="C37" s="6"/>
      <c r="D37" s="6"/>
      <c r="E37" s="6"/>
      <c r="F37" s="6"/>
      <c r="G37" s="6"/>
      <c r="H37" s="6"/>
      <c r="I37" s="6"/>
      <c r="J37" s="6"/>
    </row>
    <row r="38" spans="1:10" ht="14.25">
      <c r="A38" s="25" t="s">
        <v>34</v>
      </c>
      <c r="B38" s="37"/>
      <c r="C38" s="37">
        <v>241.33</v>
      </c>
      <c r="D38" s="37">
        <v>277.53</v>
      </c>
      <c r="E38" s="37">
        <v>319.16</v>
      </c>
      <c r="F38" s="37">
        <v>367.03</v>
      </c>
      <c r="G38" s="6"/>
      <c r="H38" s="6"/>
      <c r="I38" s="6"/>
      <c r="J38" s="6"/>
    </row>
    <row r="39" spans="1:10" ht="14.25">
      <c r="A39" s="25" t="s">
        <v>35</v>
      </c>
      <c r="B39" s="37"/>
      <c r="C39" s="37">
        <v>899.83</v>
      </c>
      <c r="D39" s="42">
        <f>((D29-280300)*1000)/92643</f>
        <v>1045.0114957417181</v>
      </c>
      <c r="E39" s="42">
        <f>((E29-295700)*1000)/92643</f>
        <v>1214.3712962663126</v>
      </c>
      <c r="F39" s="42">
        <f>((F29-311400)*1000)/92643</f>
        <v>1385.7064214241766</v>
      </c>
      <c r="G39" s="6"/>
      <c r="H39" s="6"/>
      <c r="I39" s="6"/>
      <c r="J39" s="6"/>
    </row>
    <row r="40" spans="1:10" ht="15">
      <c r="A40" s="25" t="s">
        <v>36</v>
      </c>
      <c r="B40" s="41"/>
      <c r="C40" s="38">
        <f>SUM(C38:C39)</f>
        <v>1141.16</v>
      </c>
      <c r="D40" s="38">
        <f>SUM(D38:D39)</f>
        <v>1322.541495741718</v>
      </c>
      <c r="E40" s="38">
        <f>SUM(E38:E39)</f>
        <v>1533.5312962663127</v>
      </c>
      <c r="F40" s="38">
        <f>SUM(F38:F39)</f>
        <v>1752.7364214241766</v>
      </c>
      <c r="G40" s="6"/>
      <c r="H40" s="6"/>
      <c r="I40" s="6"/>
      <c r="J40" s="6"/>
    </row>
    <row r="41" spans="1:10" ht="15">
      <c r="A41" s="25" t="s">
        <v>37</v>
      </c>
      <c r="B41" s="4"/>
      <c r="C41" s="39"/>
      <c r="D41" s="39">
        <f>(D40-C40)/C40</f>
        <v>0.15894484186417154</v>
      </c>
      <c r="E41" s="39">
        <f>(E40-D40)/D40</f>
        <v>0.15953359588635485</v>
      </c>
      <c r="F41" s="39">
        <f>(F40-E40)/E40</f>
        <v>0.1429414096025053</v>
      </c>
      <c r="G41" s="6"/>
      <c r="H41" s="6"/>
      <c r="I41" s="6"/>
      <c r="J41" s="6"/>
    </row>
    <row r="42" spans="1:10" ht="15">
      <c r="A42" s="26"/>
      <c r="B42" s="4"/>
      <c r="C42" s="6"/>
      <c r="D42" s="6"/>
      <c r="E42" s="6"/>
      <c r="G42" s="6"/>
      <c r="H42" s="6"/>
      <c r="I42" s="6"/>
      <c r="J42" s="6"/>
    </row>
    <row r="43" spans="1:10" ht="15">
      <c r="A43" s="35" t="s">
        <v>40</v>
      </c>
      <c r="B43" s="4"/>
      <c r="C43" s="6"/>
      <c r="D43" s="6"/>
      <c r="E43" s="6"/>
      <c r="F43" s="6"/>
      <c r="G43" s="6"/>
      <c r="H43" s="6"/>
      <c r="I43" s="6"/>
      <c r="J43" s="6"/>
    </row>
    <row r="44" spans="1:6" ht="14.25">
      <c r="A44" s="25" t="s">
        <v>34</v>
      </c>
      <c r="B44" s="37"/>
      <c r="C44" s="37">
        <v>241.33</v>
      </c>
      <c r="D44" s="37">
        <v>277.53</v>
      </c>
      <c r="E44" s="37">
        <v>319.16</v>
      </c>
      <c r="F44" s="37">
        <v>367.03</v>
      </c>
    </row>
    <row r="45" spans="1:6" ht="14.25">
      <c r="A45" s="25" t="s">
        <v>35</v>
      </c>
      <c r="B45" s="37"/>
      <c r="C45" s="37">
        <v>899.83</v>
      </c>
      <c r="D45" s="42">
        <f>((D29-277500)*1000)/92643</f>
        <v>1075.2350420431117</v>
      </c>
      <c r="E45" s="42">
        <f>((E29-288900)*1000)/92643</f>
        <v>1287.7713372839826</v>
      </c>
      <c r="F45" s="42">
        <f>((F29-299600)*1000)/92643</f>
        <v>1513.0770808371922</v>
      </c>
    </row>
    <row r="46" spans="1:6" ht="15">
      <c r="A46" s="25" t="s">
        <v>36</v>
      </c>
      <c r="B46" s="41"/>
      <c r="C46" s="38">
        <f>SUM(C44:C45)</f>
        <v>1141.16</v>
      </c>
      <c r="D46" s="38">
        <f>SUM(D44:D45)</f>
        <v>1352.7650420431116</v>
      </c>
      <c r="E46" s="38">
        <f>SUM(E44:E45)</f>
        <v>1606.9313372839827</v>
      </c>
      <c r="F46" s="38">
        <f>SUM(F44:F45)</f>
        <v>1880.1070808371921</v>
      </c>
    </row>
    <row r="47" spans="1:6" ht="15">
      <c r="A47" s="25" t="s">
        <v>37</v>
      </c>
      <c r="B47" s="16"/>
      <c r="C47" s="39"/>
      <c r="D47" s="39">
        <f>(D46-C46)/C46</f>
        <v>0.18542977500360294</v>
      </c>
      <c r="E47" s="39">
        <f>(E46-D46)/D46</f>
        <v>0.18788650456031739</v>
      </c>
      <c r="F47" s="39">
        <f>(F46-E46)/E46</f>
        <v>0.16999839209989398</v>
      </c>
    </row>
    <row r="48" spans="2:6" ht="15">
      <c r="B48" s="16"/>
      <c r="C48" s="39"/>
      <c r="D48" s="39"/>
      <c r="E48" s="39"/>
      <c r="F48" s="39"/>
    </row>
    <row r="49" spans="1:5" ht="15">
      <c r="A49" s="40" t="s">
        <v>41</v>
      </c>
      <c r="B49" s="16"/>
      <c r="C49" s="6"/>
      <c r="D49" s="6"/>
      <c r="E49" s="6"/>
    </row>
    <row r="50" spans="1:5" ht="15">
      <c r="A50" s="26"/>
      <c r="B50" s="16"/>
      <c r="C50" s="6"/>
      <c r="D50" s="6"/>
      <c r="E50" s="6"/>
    </row>
  </sheetData>
  <printOptions/>
  <pageMargins left="0.7480314960629921" right="0.7480314960629921" top="1.1811023622047245" bottom="0.984251968503937" header="0.5118110236220472" footer="0.5118110236220472"/>
  <pageSetup fitToHeight="1" fitToWidth="1" horizontalDpi="300" verticalDpi="300" orientation="portrait" paperSize="9" scale="88" r:id="rId1"/>
  <headerFooter alignWithMargins="0">
    <oddHeader>&amp;C&amp;"Arial,Bold"&amp;12
4 YEAR BUDGET PROJECTION
&amp;R&amp;"Arial,Bold"Appendix 5</oddHeader>
    <oddFooter>&amp;L&amp;8DM\1st Reading Debate 2004\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56"/>
  <sheetViews>
    <sheetView workbookViewId="0" topLeftCell="A10">
      <selection activeCell="D32" sqref="D32"/>
    </sheetView>
  </sheetViews>
  <sheetFormatPr defaultColWidth="9.140625" defaultRowHeight="12.75"/>
  <cols>
    <col min="1" max="1" width="37.28125" style="25" customWidth="1"/>
    <col min="2" max="2" width="10.28125" style="1" customWidth="1"/>
    <col min="3" max="3" width="13.8515625" style="1" customWidth="1"/>
    <col min="4" max="4" width="13.28125" style="1" customWidth="1"/>
    <col min="5" max="5" width="12.7109375" style="1" customWidth="1"/>
    <col min="6" max="6" width="12.00390625" style="1" customWidth="1"/>
    <col min="7" max="16384" width="5.7109375" style="1" customWidth="1"/>
  </cols>
  <sheetData>
    <row r="3" spans="3:6" ht="15">
      <c r="C3" s="14" t="s">
        <v>0</v>
      </c>
      <c r="D3" s="14" t="s">
        <v>1</v>
      </c>
      <c r="E3" s="14" t="s">
        <v>2</v>
      </c>
      <c r="F3" s="15" t="s">
        <v>3</v>
      </c>
    </row>
    <row r="4" spans="3:6" ht="15">
      <c r="C4" s="15" t="s">
        <v>4</v>
      </c>
      <c r="D4" s="15" t="s">
        <v>4</v>
      </c>
      <c r="E4" s="15" t="s">
        <v>4</v>
      </c>
      <c r="F4" s="15" t="s">
        <v>4</v>
      </c>
    </row>
    <row r="5" spans="1:2" ht="15">
      <c r="A5" s="26" t="s">
        <v>5</v>
      </c>
      <c r="B5" s="16"/>
    </row>
    <row r="6" spans="1:6" ht="14.25">
      <c r="A6" s="25" t="s">
        <v>6</v>
      </c>
      <c r="C6" s="1">
        <v>24085</v>
      </c>
      <c r="D6" s="1">
        <v>24512</v>
      </c>
      <c r="E6" s="1">
        <v>25050</v>
      </c>
      <c r="F6" s="1">
        <v>25000</v>
      </c>
    </row>
    <row r="7" spans="1:6" ht="14.25">
      <c r="A7" s="25" t="s">
        <v>7</v>
      </c>
      <c r="C7" s="1">
        <v>152295</v>
      </c>
      <c r="D7" s="1">
        <v>162738</v>
      </c>
      <c r="E7" s="1">
        <v>175053</v>
      </c>
      <c r="F7" s="1">
        <v>186461</v>
      </c>
    </row>
    <row r="8" spans="1:6" ht="14.25">
      <c r="A8" s="25" t="s">
        <v>8</v>
      </c>
      <c r="C8" s="1">
        <v>32275</v>
      </c>
      <c r="D8" s="1">
        <v>34222</v>
      </c>
      <c r="E8" s="1">
        <v>34868</v>
      </c>
      <c r="F8" s="1">
        <v>34997</v>
      </c>
    </row>
    <row r="9" spans="1:6" ht="14.25">
      <c r="A9" s="25" t="s">
        <v>9</v>
      </c>
      <c r="C9" s="1">
        <v>13584</v>
      </c>
      <c r="D9" s="1">
        <v>13655</v>
      </c>
      <c r="E9" s="1">
        <v>13487</v>
      </c>
      <c r="F9" s="1">
        <v>13247</v>
      </c>
    </row>
    <row r="10" spans="1:6" ht="14.25">
      <c r="A10" s="25" t="s">
        <v>10</v>
      </c>
      <c r="C10" s="1">
        <v>85194</v>
      </c>
      <c r="D10" s="1">
        <v>87381</v>
      </c>
      <c r="E10" s="1">
        <v>88773</v>
      </c>
      <c r="F10" s="1">
        <v>89915</v>
      </c>
    </row>
    <row r="11" spans="3:6" ht="14.25">
      <c r="C11" s="2">
        <f>SUM(C6:C10)</f>
        <v>307433</v>
      </c>
      <c r="D11" s="2">
        <f>SUM(D6:D10)</f>
        <v>322508</v>
      </c>
      <c r="E11" s="2">
        <f>SUM(E6:E10)</f>
        <v>337231</v>
      </c>
      <c r="F11" s="2">
        <f>SUM(F6:F10)</f>
        <v>349620</v>
      </c>
    </row>
    <row r="12" spans="1:2" ht="15">
      <c r="A12" s="26" t="s">
        <v>11</v>
      </c>
      <c r="B12" s="16"/>
    </row>
    <row r="13" spans="1:6" ht="14.25">
      <c r="A13" s="25" t="s">
        <v>12</v>
      </c>
      <c r="C13" s="1">
        <v>37663</v>
      </c>
      <c r="D13" s="1">
        <v>44789</v>
      </c>
      <c r="E13" s="1">
        <v>51139</v>
      </c>
      <c r="F13" s="1">
        <v>58659</v>
      </c>
    </row>
    <row r="14" spans="1:6" ht="14.25">
      <c r="A14" s="25" t="s">
        <v>13</v>
      </c>
      <c r="C14" s="1">
        <v>2669</v>
      </c>
      <c r="D14" s="1">
        <v>3000</v>
      </c>
      <c r="E14" s="1">
        <v>0</v>
      </c>
      <c r="F14" s="1">
        <v>0</v>
      </c>
    </row>
    <row r="15" spans="1:6" ht="14.25">
      <c r="A15" s="25" t="s">
        <v>14</v>
      </c>
      <c r="C15" s="1">
        <v>0</v>
      </c>
      <c r="D15" s="1">
        <v>500</v>
      </c>
      <c r="E15" s="1">
        <v>7500</v>
      </c>
      <c r="F15" s="1">
        <v>14500</v>
      </c>
    </row>
    <row r="16" spans="1:6" ht="14.25">
      <c r="A16" s="25" t="s">
        <v>29</v>
      </c>
      <c r="D16" s="1">
        <v>6934</v>
      </c>
      <c r="E16" s="1">
        <v>8575</v>
      </c>
      <c r="F16" s="1">
        <v>8575</v>
      </c>
    </row>
    <row r="17" ht="14.25">
      <c r="A17" s="25" t="s">
        <v>30</v>
      </c>
    </row>
    <row r="18" spans="1:6" ht="14.25">
      <c r="A18" s="25" t="s">
        <v>27</v>
      </c>
      <c r="C18" s="32">
        <v>0</v>
      </c>
      <c r="D18" s="1">
        <v>300</v>
      </c>
      <c r="E18" s="1">
        <v>300</v>
      </c>
      <c r="F18" s="1">
        <v>300</v>
      </c>
    </row>
    <row r="19" spans="1:6" ht="14.25">
      <c r="A19" s="25" t="s">
        <v>28</v>
      </c>
      <c r="C19" s="1">
        <v>-350</v>
      </c>
      <c r="D19" s="1">
        <v>0</v>
      </c>
      <c r="E19" s="1">
        <v>0</v>
      </c>
      <c r="F19" s="1">
        <v>0</v>
      </c>
    </row>
    <row r="20" spans="1:6" ht="15">
      <c r="A20" s="26"/>
      <c r="B20" s="16"/>
      <c r="C20" s="3">
        <f>SUM(C13:C19)</f>
        <v>39982</v>
      </c>
      <c r="D20" s="3">
        <f>SUM(D13:D19)</f>
        <v>55523</v>
      </c>
      <c r="E20" s="3">
        <f>SUM(E13:E19)</f>
        <v>67514</v>
      </c>
      <c r="F20" s="3">
        <f>SUM(F13:F19)</f>
        <v>82034</v>
      </c>
    </row>
    <row r="21" spans="1:6" ht="15">
      <c r="A21" s="26"/>
      <c r="B21" s="16"/>
      <c r="C21" s="4"/>
      <c r="D21" s="4"/>
      <c r="E21" s="4"/>
      <c r="F21" s="4"/>
    </row>
    <row r="22" spans="1:6" ht="15">
      <c r="A22" s="26"/>
      <c r="B22" s="16"/>
      <c r="C22" s="4"/>
      <c r="D22" s="4"/>
      <c r="E22" s="4"/>
      <c r="F22" s="6"/>
    </row>
    <row r="23" spans="1:6" ht="15.75" thickBot="1">
      <c r="A23" s="26" t="s">
        <v>15</v>
      </c>
      <c r="B23" s="16"/>
      <c r="C23" s="5">
        <f>C11+C20</f>
        <v>347415</v>
      </c>
      <c r="D23" s="5">
        <f>D11+D20</f>
        <v>378031</v>
      </c>
      <c r="E23" s="5">
        <f>E11+E20</f>
        <v>404745</v>
      </c>
      <c r="F23" s="5">
        <f>F11+F20</f>
        <v>431654</v>
      </c>
    </row>
    <row r="24" spans="1:5" ht="15.75" thickTop="1">
      <c r="A24" s="26"/>
      <c r="B24" s="16"/>
      <c r="C24" s="6"/>
      <c r="D24" s="6"/>
      <c r="E24" s="6"/>
    </row>
    <row r="25" spans="1:10" ht="15">
      <c r="A25" s="27" t="s">
        <v>16</v>
      </c>
      <c r="B25" s="7"/>
      <c r="C25" s="9"/>
      <c r="D25" s="6"/>
      <c r="E25" s="6"/>
      <c r="F25" s="6"/>
      <c r="G25" s="6"/>
      <c r="H25" s="6"/>
      <c r="I25" s="6"/>
      <c r="J25" s="6"/>
    </row>
    <row r="26" spans="1:10" ht="15">
      <c r="A26" s="27" t="s">
        <v>17</v>
      </c>
      <c r="B26" s="7"/>
      <c r="C26" s="9"/>
      <c r="D26" s="9"/>
      <c r="E26" s="9"/>
      <c r="F26" s="6"/>
      <c r="G26" s="6"/>
      <c r="H26" s="6"/>
      <c r="I26" s="6"/>
      <c r="J26" s="6"/>
    </row>
    <row r="27" spans="1:10" ht="15">
      <c r="A27" s="27" t="s">
        <v>18</v>
      </c>
      <c r="B27" s="7"/>
      <c r="C27" s="9"/>
      <c r="D27" s="6"/>
      <c r="E27" s="6"/>
      <c r="F27" s="6"/>
      <c r="G27" s="6"/>
      <c r="H27" s="6"/>
      <c r="I27" s="6"/>
      <c r="J27" s="6"/>
    </row>
    <row r="28" spans="1:10" ht="15">
      <c r="A28" s="27" t="s">
        <v>19</v>
      </c>
      <c r="B28" s="7"/>
      <c r="C28" s="10">
        <v>265239</v>
      </c>
      <c r="D28" s="10">
        <v>281700</v>
      </c>
      <c r="E28" s="10">
        <v>297100</v>
      </c>
      <c r="F28" s="10">
        <v>312900</v>
      </c>
      <c r="G28" s="6"/>
      <c r="H28" s="6"/>
      <c r="I28" s="6"/>
      <c r="J28" s="6"/>
    </row>
    <row r="29" spans="1:10" ht="15">
      <c r="A29" s="27"/>
      <c r="B29" s="7"/>
      <c r="C29" s="9"/>
      <c r="D29" s="4"/>
      <c r="E29" s="4"/>
      <c r="F29" s="6"/>
      <c r="G29" s="6"/>
      <c r="H29" s="6"/>
      <c r="I29" s="6"/>
      <c r="J29" s="6"/>
    </row>
    <row r="30" spans="1:10" ht="15">
      <c r="A30" s="27" t="s">
        <v>20</v>
      </c>
      <c r="B30" s="7"/>
      <c r="C30" s="9">
        <v>1187</v>
      </c>
      <c r="D30" s="9">
        <v>1183</v>
      </c>
      <c r="E30" s="9">
        <v>1183</v>
      </c>
      <c r="F30" s="9">
        <v>1183</v>
      </c>
      <c r="G30" s="6"/>
      <c r="H30" s="6"/>
      <c r="I30" s="6"/>
      <c r="J30" s="6"/>
    </row>
    <row r="31" spans="1:10" ht="15">
      <c r="A31" s="27"/>
      <c r="B31" s="7"/>
      <c r="C31" s="9"/>
      <c r="D31" s="6"/>
      <c r="E31" s="6"/>
      <c r="F31" s="6"/>
      <c r="G31" s="6"/>
      <c r="H31" s="6"/>
      <c r="I31" s="6"/>
      <c r="J31" s="6"/>
    </row>
    <row r="32" spans="1:10" ht="30">
      <c r="A32" s="27" t="s">
        <v>21</v>
      </c>
      <c r="B32" s="7"/>
      <c r="C32" s="10">
        <f>C23-C28+C30</f>
        <v>83363</v>
      </c>
      <c r="D32" s="10">
        <f>D23-D28+D30</f>
        <v>97514</v>
      </c>
      <c r="E32" s="10">
        <f>E23-E28+E30</f>
        <v>108828</v>
      </c>
      <c r="F32" s="10">
        <f>F23-F28+F30</f>
        <v>119937</v>
      </c>
      <c r="G32" s="6"/>
      <c r="H32" s="6"/>
      <c r="I32" s="6"/>
      <c r="J32" s="6"/>
    </row>
    <row r="33" spans="1:10" ht="15">
      <c r="A33" s="27"/>
      <c r="B33" s="7"/>
      <c r="C33" s="8"/>
      <c r="D33" s="4"/>
      <c r="E33" s="4"/>
      <c r="F33" s="6"/>
      <c r="G33" s="6"/>
      <c r="H33" s="6"/>
      <c r="I33" s="6"/>
      <c r="J33" s="6"/>
    </row>
    <row r="34" spans="1:10" ht="30">
      <c r="A34" s="27" t="s">
        <v>31</v>
      </c>
      <c r="B34" s="10">
        <f>(224.4*B36)/1000</f>
        <v>20363.8512</v>
      </c>
      <c r="C34" s="10">
        <v>22358</v>
      </c>
      <c r="D34" s="10">
        <f>C34*1.25</f>
        <v>27947.5</v>
      </c>
      <c r="E34" s="10">
        <f>D34*1.25</f>
        <v>34934.375</v>
      </c>
      <c r="F34" s="10">
        <f>E34*1.25</f>
        <v>43667.96875</v>
      </c>
      <c r="G34" s="6"/>
      <c r="H34" s="6"/>
      <c r="I34" s="6"/>
      <c r="J34" s="6"/>
    </row>
    <row r="35" spans="1:10" ht="15">
      <c r="A35" s="27"/>
      <c r="B35" s="7"/>
      <c r="C35" s="8"/>
      <c r="D35" s="6"/>
      <c r="E35" s="6"/>
      <c r="F35" s="6"/>
      <c r="G35" s="6"/>
      <c r="H35" s="6"/>
      <c r="I35" s="6"/>
      <c r="J35" s="6"/>
    </row>
    <row r="36" spans="1:10" ht="15">
      <c r="A36" s="27" t="s">
        <v>22</v>
      </c>
      <c r="B36" s="8">
        <v>90748</v>
      </c>
      <c r="C36" s="8">
        <v>92643</v>
      </c>
      <c r="D36" s="6">
        <v>92643</v>
      </c>
      <c r="E36" s="6">
        <f>D36</f>
        <v>92643</v>
      </c>
      <c r="F36" s="6">
        <f>E36</f>
        <v>92643</v>
      </c>
      <c r="G36" s="6"/>
      <c r="H36" s="6"/>
      <c r="I36" s="6"/>
      <c r="J36" s="6"/>
    </row>
    <row r="37" spans="1:10" ht="15">
      <c r="A37" s="27"/>
      <c r="B37" s="7"/>
      <c r="C37" s="8"/>
      <c r="D37" s="6"/>
      <c r="E37" s="6"/>
      <c r="F37" s="6"/>
      <c r="G37" s="6"/>
      <c r="H37" s="6"/>
      <c r="I37" s="6"/>
      <c r="J37" s="6"/>
    </row>
    <row r="38" spans="1:10" ht="15">
      <c r="A38" s="27" t="s">
        <v>23</v>
      </c>
      <c r="B38" s="13">
        <v>850.65</v>
      </c>
      <c r="C38" s="13">
        <f>ROUND(C32/(C36/1000),2)</f>
        <v>899.83</v>
      </c>
      <c r="D38" s="13">
        <f>ROUND(D32/(D36/1000),2)</f>
        <v>1052.58</v>
      </c>
      <c r="E38" s="13">
        <f>ROUND(E32/(E36/1000),2)</f>
        <v>1174.7</v>
      </c>
      <c r="F38" s="13">
        <f>ROUND(F32/(F36/1000),2)</f>
        <v>1294.61</v>
      </c>
      <c r="G38" s="6"/>
      <c r="H38" s="6"/>
      <c r="I38" s="6"/>
      <c r="J38" s="6"/>
    </row>
    <row r="39" spans="1:10" ht="15">
      <c r="A39" s="28" t="s">
        <v>24</v>
      </c>
      <c r="B39" s="19"/>
      <c r="C39" s="33">
        <f>(C38-B38)/(B38/100)</f>
        <v>5.781461235525782</v>
      </c>
      <c r="D39" s="33">
        <f>(D38-C38)/(C38/100)</f>
        <v>16.97542869208627</v>
      </c>
      <c r="E39" s="33">
        <f>(E38-D38)/(D38/100)</f>
        <v>11.601968496456339</v>
      </c>
      <c r="F39" s="33">
        <f>(F38-E38)/(E38/100)</f>
        <v>10.207712607474237</v>
      </c>
      <c r="G39" s="6"/>
      <c r="H39" s="6"/>
      <c r="I39" s="6"/>
      <c r="J39" s="6"/>
    </row>
    <row r="40" spans="1:10" ht="15">
      <c r="A40" s="29"/>
      <c r="B40" s="21"/>
      <c r="C40" s="22"/>
      <c r="D40" s="23"/>
      <c r="E40" s="23"/>
      <c r="F40" s="24"/>
      <c r="G40" s="6"/>
      <c r="H40" s="6"/>
      <c r="I40" s="6"/>
      <c r="J40" s="6"/>
    </row>
    <row r="41" spans="1:10" ht="30">
      <c r="A41" s="27" t="s">
        <v>32</v>
      </c>
      <c r="B41" s="20">
        <f>ROUND(B34/(B36/1000),2)</f>
        <v>224.4</v>
      </c>
      <c r="C41" s="20">
        <v>241.33</v>
      </c>
      <c r="D41" s="20">
        <f>D34/D36*1000</f>
        <v>301.6687715207841</v>
      </c>
      <c r="E41" s="20">
        <f>E34/E36*1000</f>
        <v>377.0859644009801</v>
      </c>
      <c r="F41" s="20">
        <f>F34/F36*1000</f>
        <v>471.35745550122516</v>
      </c>
      <c r="G41" s="6"/>
      <c r="H41" s="6"/>
      <c r="I41" s="6"/>
      <c r="J41" s="6"/>
    </row>
    <row r="42" spans="1:10" ht="15">
      <c r="A42" s="27" t="s">
        <v>25</v>
      </c>
      <c r="B42" s="20">
        <f>B38+B41</f>
        <v>1075.05</v>
      </c>
      <c r="C42" s="20">
        <f>C38+C41</f>
        <v>1141.16</v>
      </c>
      <c r="D42" s="20">
        <f>D38+D41</f>
        <v>1354.248771520784</v>
      </c>
      <c r="E42" s="20">
        <f>E38+E41</f>
        <v>1551.7859644009802</v>
      </c>
      <c r="F42" s="20">
        <f>F38+F41</f>
        <v>1765.967455501225</v>
      </c>
      <c r="G42" s="6"/>
      <c r="H42" s="6"/>
      <c r="I42" s="6"/>
      <c r="J42" s="6"/>
    </row>
    <row r="43" spans="1:10" ht="15">
      <c r="A43" s="28" t="s">
        <v>26</v>
      </c>
      <c r="B43" s="19"/>
      <c r="C43" s="33">
        <f>(C42-B42)/(B42/100)</f>
        <v>6.1494814194688745</v>
      </c>
      <c r="D43" s="33">
        <f>(D42-C42)/(C42/100)</f>
        <v>18.67299690847768</v>
      </c>
      <c r="E43" s="33">
        <f>(E42-D42)/(D42/100)</f>
        <v>14.58647753900987</v>
      </c>
      <c r="F43" s="33">
        <f>(F42-E42)/(E42/100)</f>
        <v>13.802257270893866</v>
      </c>
      <c r="G43" s="6"/>
      <c r="H43" s="6"/>
      <c r="I43" s="6"/>
      <c r="J43" s="6"/>
    </row>
    <row r="44" spans="1:10" ht="15">
      <c r="A44" s="29"/>
      <c r="B44" s="11"/>
      <c r="C44" s="8"/>
      <c r="D44" s="6"/>
      <c r="E44" s="6"/>
      <c r="F44" s="6"/>
      <c r="G44" s="6"/>
      <c r="H44" s="6"/>
      <c r="I44" s="6"/>
      <c r="J44" s="6"/>
    </row>
    <row r="45" spans="1:10" ht="15">
      <c r="A45" s="30"/>
      <c r="B45" s="12"/>
      <c r="C45" s="9"/>
      <c r="D45" s="6"/>
      <c r="E45" s="6"/>
      <c r="F45" s="6"/>
      <c r="G45" s="6"/>
      <c r="H45" s="6"/>
      <c r="I45" s="6"/>
      <c r="J45" s="6"/>
    </row>
    <row r="46" spans="1:10" ht="14.25">
      <c r="A46" s="31"/>
      <c r="B46" s="6"/>
      <c r="C46" s="17"/>
      <c r="D46" s="17"/>
      <c r="E46" s="17"/>
      <c r="F46" s="6"/>
      <c r="G46" s="6"/>
      <c r="H46" s="6"/>
      <c r="I46" s="6"/>
      <c r="J46" s="6"/>
    </row>
    <row r="47" spans="1:10" ht="14.25">
      <c r="A47" s="31"/>
      <c r="B47" s="6"/>
      <c r="C47" s="6"/>
      <c r="D47" s="6"/>
      <c r="E47" s="6"/>
      <c r="F47" s="6"/>
      <c r="G47" s="6"/>
      <c r="H47" s="6"/>
      <c r="I47" s="6"/>
      <c r="J47" s="6"/>
    </row>
    <row r="48" spans="1:10" ht="14.25">
      <c r="A48" s="31"/>
      <c r="B48" s="6"/>
      <c r="C48" s="18"/>
      <c r="D48" s="18"/>
      <c r="E48" s="18"/>
      <c r="F48" s="6"/>
      <c r="G48" s="6"/>
      <c r="H48" s="6"/>
      <c r="I48" s="6"/>
      <c r="J48" s="6"/>
    </row>
    <row r="49" spans="1:10" ht="14.25">
      <c r="A49" s="31"/>
      <c r="B49" s="6"/>
      <c r="C49" s="18"/>
      <c r="D49" s="18"/>
      <c r="E49" s="18"/>
      <c r="F49" s="6"/>
      <c r="G49" s="6"/>
      <c r="H49" s="6"/>
      <c r="I49" s="6"/>
      <c r="J49" s="6"/>
    </row>
    <row r="50" spans="1:10" ht="14.25">
      <c r="A50" s="31"/>
      <c r="B50" s="6"/>
      <c r="C50" s="6"/>
      <c r="D50" s="6"/>
      <c r="E50" s="6"/>
      <c r="F50" s="6"/>
      <c r="G50" s="6"/>
      <c r="H50" s="6"/>
      <c r="I50" s="6"/>
      <c r="J50" s="6"/>
    </row>
    <row r="51" spans="1:10" ht="14.25">
      <c r="A51" s="31"/>
      <c r="B51" s="6"/>
      <c r="C51" s="18"/>
      <c r="D51" s="18"/>
      <c r="E51" s="18"/>
      <c r="F51" s="6"/>
      <c r="G51" s="6"/>
      <c r="H51" s="6"/>
      <c r="I51" s="6"/>
      <c r="J51" s="6"/>
    </row>
    <row r="52" spans="1:10" ht="14.25">
      <c r="A52" s="31"/>
      <c r="B52" s="6"/>
      <c r="C52" s="18"/>
      <c r="D52" s="18"/>
      <c r="E52" s="18"/>
      <c r="F52" s="6"/>
      <c r="G52" s="6"/>
      <c r="H52" s="6"/>
      <c r="I52" s="6"/>
      <c r="J52" s="6"/>
    </row>
    <row r="53" spans="1:10" ht="14.25">
      <c r="A53" s="31"/>
      <c r="B53" s="6"/>
      <c r="C53" s="6"/>
      <c r="D53" s="6"/>
      <c r="E53" s="6"/>
      <c r="F53" s="6"/>
      <c r="G53" s="6"/>
      <c r="H53" s="6"/>
      <c r="I53" s="6"/>
      <c r="J53" s="6"/>
    </row>
    <row r="54" spans="1:10" ht="14.25">
      <c r="A54" s="31"/>
      <c r="B54" s="6"/>
      <c r="C54" s="6"/>
      <c r="D54" s="6"/>
      <c r="E54" s="6"/>
      <c r="F54" s="6"/>
      <c r="G54" s="6"/>
      <c r="H54" s="6"/>
      <c r="I54" s="6"/>
      <c r="J54" s="6"/>
    </row>
    <row r="55" spans="1:10" ht="14.25">
      <c r="A55" s="31"/>
      <c r="B55" s="6"/>
      <c r="C55" s="6"/>
      <c r="D55" s="6"/>
      <c r="E55" s="6"/>
      <c r="F55" s="6"/>
      <c r="G55" s="6"/>
      <c r="H55" s="6"/>
      <c r="I55" s="6"/>
      <c r="J55" s="6"/>
    </row>
    <row r="56" spans="1:10" ht="14.25">
      <c r="A56" s="31"/>
      <c r="B56" s="6"/>
      <c r="C56" s="6"/>
      <c r="D56" s="6"/>
      <c r="E56" s="6"/>
      <c r="F56" s="6"/>
      <c r="G56" s="6"/>
      <c r="H56" s="6"/>
      <c r="I56" s="6"/>
      <c r="J56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Zeb Ali</dc:creator>
  <cp:keywords/>
  <dc:description/>
  <cp:lastModifiedBy>Supervisor</cp:lastModifiedBy>
  <cp:lastPrinted>2004-11-18T17:07:10Z</cp:lastPrinted>
  <dcterms:created xsi:type="dcterms:W3CDTF">2003-07-09T08:46:42Z</dcterms:created>
  <dcterms:modified xsi:type="dcterms:W3CDTF">2004-11-19T08:36:47Z</dcterms:modified>
  <cp:category/>
  <cp:version/>
  <cp:contentType/>
  <cp:contentStatus/>
</cp:coreProperties>
</file>