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<sst xmlns="http://schemas.openxmlformats.org/spreadsheetml/2006/main" count="226" uniqueCount="201">
  <si>
    <t>School</t>
  </si>
  <si>
    <t>Statements</t>
  </si>
  <si>
    <t>of SEN</t>
  </si>
  <si>
    <t>SEN</t>
  </si>
  <si>
    <t xml:space="preserve">Non </t>
  </si>
  <si>
    <t>Statemented</t>
  </si>
  <si>
    <t>Cost</t>
  </si>
  <si>
    <t>Centre</t>
  </si>
  <si>
    <t>Anson Primary</t>
  </si>
  <si>
    <t>EB01</t>
  </si>
  <si>
    <t>Barham Primary</t>
  </si>
  <si>
    <t>EB02</t>
  </si>
  <si>
    <t>Braintcroft Primary</t>
  </si>
  <si>
    <t>EB04</t>
  </si>
  <si>
    <t>Brentfield Primary</t>
  </si>
  <si>
    <t>EB05</t>
  </si>
  <si>
    <t>Mitchell Brook Primary</t>
  </si>
  <si>
    <t>EB06</t>
  </si>
  <si>
    <t>Christ Church Brond. CE</t>
  </si>
  <si>
    <t>EB08</t>
  </si>
  <si>
    <t>Byron Court Primary</t>
  </si>
  <si>
    <t>EB09</t>
  </si>
  <si>
    <t>Carlton Vale Infant</t>
  </si>
  <si>
    <t>EB10</t>
  </si>
  <si>
    <t>Chalkhill Primary</t>
  </si>
  <si>
    <t>EB11</t>
  </si>
  <si>
    <t>Convent of J&amp;M RC Inf.</t>
  </si>
  <si>
    <t>EB14</t>
  </si>
  <si>
    <t>Donnington Primary</t>
  </si>
  <si>
    <t>EB15</t>
  </si>
  <si>
    <t>Elsley Primary</t>
  </si>
  <si>
    <t>EB16</t>
  </si>
  <si>
    <t>Fryent Primary</t>
  </si>
  <si>
    <t>EB17</t>
  </si>
  <si>
    <t>Furness Primary</t>
  </si>
  <si>
    <t>EB20</t>
  </si>
  <si>
    <t>Gladstone Park</t>
  </si>
  <si>
    <t>EB21</t>
  </si>
  <si>
    <t>Harlesden Primary</t>
  </si>
  <si>
    <t>EB23</t>
  </si>
  <si>
    <t>John Keble CofE</t>
  </si>
  <si>
    <t>EB24</t>
  </si>
  <si>
    <t>Kensal Rise Primary</t>
  </si>
  <si>
    <t>EB25</t>
  </si>
  <si>
    <t>Kingsbury Green</t>
  </si>
  <si>
    <t>EB26</t>
  </si>
  <si>
    <t>Leopold Primary</t>
  </si>
  <si>
    <t>EB27</t>
  </si>
  <si>
    <t>Lyon Park Infants</t>
  </si>
  <si>
    <t>EB28</t>
  </si>
  <si>
    <t>Lyon Park Junior</t>
  </si>
  <si>
    <t>EB29</t>
  </si>
  <si>
    <t>Malorees Infant</t>
  </si>
  <si>
    <t>EB30</t>
  </si>
  <si>
    <t>Malorees Junior</t>
  </si>
  <si>
    <t>EB31</t>
  </si>
  <si>
    <t>The Kilburn Park Found.</t>
  </si>
  <si>
    <t>EB32</t>
  </si>
  <si>
    <t>Mora Primary</t>
  </si>
  <si>
    <t>EB33</t>
  </si>
  <si>
    <t>Mount Stewart Infants</t>
  </si>
  <si>
    <t>EB35</t>
  </si>
  <si>
    <t>Mount Stewart Junior</t>
  </si>
  <si>
    <t>EB36</t>
  </si>
  <si>
    <t>Newfield Primar</t>
  </si>
  <si>
    <t>EB37</t>
  </si>
  <si>
    <t>Northview Primary</t>
  </si>
  <si>
    <t>EB38</t>
  </si>
  <si>
    <t>NW London Jewish</t>
  </si>
  <si>
    <t>EB39</t>
  </si>
  <si>
    <t>Oakington Manor</t>
  </si>
  <si>
    <t>EB40</t>
  </si>
  <si>
    <t xml:space="preserve">Oliver Goldsmith </t>
  </si>
  <si>
    <t>EB42</t>
  </si>
  <si>
    <t>Our Lady of G. RC Inf</t>
  </si>
  <si>
    <t>EB43</t>
  </si>
  <si>
    <t>Our Lady of G. RC Jnr</t>
  </si>
  <si>
    <t>EB44</t>
  </si>
  <si>
    <t>Our Lady of L. RC</t>
  </si>
  <si>
    <t>EB45</t>
  </si>
  <si>
    <t>Park Lane Primary</t>
  </si>
  <si>
    <t>EB46</t>
  </si>
  <si>
    <t>Preston Park Primary</t>
  </si>
  <si>
    <t>EB47</t>
  </si>
  <si>
    <t>Princess Frederica CE</t>
  </si>
  <si>
    <t>EB48</t>
  </si>
  <si>
    <t>Roe Green Infant</t>
  </si>
  <si>
    <t>EB49</t>
  </si>
  <si>
    <t>Roe Green Junior</t>
  </si>
  <si>
    <t>EB50</t>
  </si>
  <si>
    <t>St And. &amp; St Fran. CE</t>
  </si>
  <si>
    <t>EB51</t>
  </si>
  <si>
    <t>St Joseph's Junior</t>
  </si>
  <si>
    <t>EB52</t>
  </si>
  <si>
    <t>St Joseph's Primary</t>
  </si>
  <si>
    <t>EB53</t>
  </si>
  <si>
    <t>St Joseph RC Infant</t>
  </si>
  <si>
    <t>EB54</t>
  </si>
  <si>
    <t>St Margaret Clitherow</t>
  </si>
  <si>
    <t>EB55</t>
  </si>
  <si>
    <t>St Mary Magdalen's RC</t>
  </si>
  <si>
    <t>EB56</t>
  </si>
  <si>
    <t>St Marys RC Primary</t>
  </si>
  <si>
    <t>EB57</t>
  </si>
  <si>
    <t>St Mary's CE Primary</t>
  </si>
  <si>
    <t>EB59</t>
  </si>
  <si>
    <t>St Robert Southwell RC</t>
  </si>
  <si>
    <t>EB60</t>
  </si>
  <si>
    <t>Salusbury Primary</t>
  </si>
  <si>
    <t>EB62</t>
  </si>
  <si>
    <t>Michael Sobell Sinai</t>
  </si>
  <si>
    <t>EB63</t>
  </si>
  <si>
    <t>Stonebridge Primary</t>
  </si>
  <si>
    <t>EB64</t>
  </si>
  <si>
    <t>Sudbury Primary</t>
  </si>
  <si>
    <t>EB66</t>
  </si>
  <si>
    <t>Uxendon Manor Primary</t>
  </si>
  <si>
    <t>EB68</t>
  </si>
  <si>
    <t>Wembley Manor Infant</t>
  </si>
  <si>
    <t>EB70</t>
  </si>
  <si>
    <t>Wembley Manor Junior</t>
  </si>
  <si>
    <t>EB71</t>
  </si>
  <si>
    <t>Wykeham Primary</t>
  </si>
  <si>
    <t>EB72</t>
  </si>
  <si>
    <t>Islamia Primary</t>
  </si>
  <si>
    <t>EB73</t>
  </si>
  <si>
    <t>Av. H. Torah Temimah</t>
  </si>
  <si>
    <t>EB74</t>
  </si>
  <si>
    <t>Alperton Community</t>
  </si>
  <si>
    <t>EC01</t>
  </si>
  <si>
    <t>Cardinal Hinsley High</t>
  </si>
  <si>
    <t>EC02</t>
  </si>
  <si>
    <t>Claremont High</t>
  </si>
  <si>
    <t>EC03</t>
  </si>
  <si>
    <t>Convent of Jesus &amp; Mary</t>
  </si>
  <si>
    <t>EC04</t>
  </si>
  <si>
    <t>Copland</t>
  </si>
  <si>
    <t>EC05</t>
  </si>
  <si>
    <t>John Kelly Boys</t>
  </si>
  <si>
    <t>EC06</t>
  </si>
  <si>
    <t>John Kelly Girls</t>
  </si>
  <si>
    <t>EC07</t>
  </si>
  <si>
    <t>Kingsbury High</t>
  </si>
  <si>
    <t>EC08</t>
  </si>
  <si>
    <t>Preston Manor High</t>
  </si>
  <si>
    <t>EC09</t>
  </si>
  <si>
    <t xml:space="preserve">Queen's Park </t>
  </si>
  <si>
    <t>EC10</t>
  </si>
  <si>
    <t>St Gregory's RC High</t>
  </si>
  <si>
    <t>EC11</t>
  </si>
  <si>
    <t>JFS</t>
  </si>
  <si>
    <t>EC12</t>
  </si>
  <si>
    <t>Wembley High</t>
  </si>
  <si>
    <t>EC17</t>
  </si>
  <si>
    <t>Grove Park</t>
  </si>
  <si>
    <t>EE03</t>
  </si>
  <si>
    <t>Hay Lane</t>
  </si>
  <si>
    <t>EE04</t>
  </si>
  <si>
    <t>Manor Day</t>
  </si>
  <si>
    <t>EE05</t>
  </si>
  <si>
    <t>Woodfield</t>
  </si>
  <si>
    <t>EE06</t>
  </si>
  <si>
    <t>Vernon House</t>
  </si>
  <si>
    <t>EE07</t>
  </si>
  <si>
    <t>Carlton Nursery</t>
  </si>
  <si>
    <t>EA01</t>
  </si>
  <si>
    <t>Curzon Crescent Nur</t>
  </si>
  <si>
    <t>EA02</t>
  </si>
  <si>
    <t>College Green Nur</t>
  </si>
  <si>
    <t>EA03</t>
  </si>
  <si>
    <t>Evan Davies Nur</t>
  </si>
  <si>
    <t>EA04</t>
  </si>
  <si>
    <t>Grand Total</t>
  </si>
  <si>
    <t>Total Primary</t>
  </si>
  <si>
    <t>Total Secondary</t>
  </si>
  <si>
    <t>Total Special</t>
  </si>
  <si>
    <t>Total Nursery</t>
  </si>
  <si>
    <t>Total all Schools</t>
  </si>
  <si>
    <t>Control Total</t>
  </si>
  <si>
    <t>Total</t>
  </si>
  <si>
    <t>Allocation</t>
  </si>
  <si>
    <t>2004/05</t>
  </si>
  <si>
    <t xml:space="preserve">Over </t>
  </si>
  <si>
    <t>£6.5k</t>
  </si>
  <si>
    <t>Balance</t>
  </si>
  <si>
    <t>Key Stage</t>
  </si>
  <si>
    <t>FSM</t>
  </si>
  <si>
    <t>Adjusted</t>
  </si>
  <si>
    <t>Data</t>
  </si>
  <si>
    <t>Variation</t>
  </si>
  <si>
    <t>2004</t>
  </si>
  <si>
    <t>2003</t>
  </si>
  <si>
    <t>2002</t>
  </si>
  <si>
    <t>3 Yr Ave.</t>
  </si>
  <si>
    <t>AWPU 2004/05</t>
  </si>
  <si>
    <t>Primary</t>
  </si>
  <si>
    <t>Secondary</t>
  </si>
  <si>
    <t>In units</t>
  </si>
  <si>
    <t>Under £6.5k</t>
  </si>
  <si>
    <t>K S/CAT</t>
  </si>
  <si>
    <t>Weighted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</si>
</sst>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pane xSplit="2670" ySplit="990" topLeftCell="G80" activePane="bottomRight" state="split"/>
      <selection pane="topLeft" activeCell="K4" sqref="K4"/>
      <selection pane="topRight" activeCell="L2" sqref="L2:O2"/>
      <selection pane="bottomLeft" activeCell="A103" sqref="A103"/>
      <selection pane="bottomRight" activeCell="G100" sqref="G100"/>
    </sheetView>
  </sheetViews>
  <sheetFormatPr defaultColWidth="9.140625" defaultRowHeight="12.75"/>
  <cols>
    <col min="1" max="1" width="22.00390625" style="1" bestFit="1" customWidth="1"/>
    <col min="2" max="2" width="6.421875" style="1" bestFit="1" customWidth="1"/>
    <col min="3" max="3" width="10.57421875" style="1" bestFit="1" customWidth="1"/>
    <col min="4" max="4" width="11.57421875" style="1" bestFit="1" customWidth="1"/>
    <col min="5" max="5" width="10.140625" style="1" bestFit="1" customWidth="1"/>
    <col min="6" max="6" width="10.57421875" style="1" bestFit="1" customWidth="1"/>
    <col min="7" max="7" width="10.57421875" style="1" customWidth="1"/>
    <col min="8" max="8" width="9.7109375" style="1" bestFit="1" customWidth="1"/>
    <col min="9" max="10" width="9.140625" style="1" customWidth="1"/>
    <col min="11" max="12" width="9.7109375" style="1" bestFit="1" customWidth="1"/>
    <col min="13" max="15" width="9.7109375" style="1" customWidth="1"/>
    <col min="16" max="16384" width="9.140625" style="1" customWidth="1"/>
  </cols>
  <sheetData>
    <row r="1" spans="3:24" ht="12.75">
      <c r="C1" s="2"/>
      <c r="D1" s="2" t="s">
        <v>4</v>
      </c>
      <c r="E1" s="2" t="s">
        <v>179</v>
      </c>
      <c r="F1" s="2" t="s">
        <v>1</v>
      </c>
      <c r="G1" s="2" t="s">
        <v>1</v>
      </c>
      <c r="H1" s="1">
        <f>0.75*F96</f>
        <v>2781877.500000001</v>
      </c>
      <c r="I1" s="1">
        <f>0.25*F96</f>
        <v>927292.5000000002</v>
      </c>
      <c r="J1" s="2" t="s">
        <v>179</v>
      </c>
      <c r="K1" s="2"/>
      <c r="L1" s="2" t="s">
        <v>188</v>
      </c>
      <c r="M1" s="2" t="s">
        <v>188</v>
      </c>
      <c r="N1" s="2" t="s">
        <v>188</v>
      </c>
      <c r="O1" s="2" t="s">
        <v>188</v>
      </c>
      <c r="P1" s="2" t="s">
        <v>188</v>
      </c>
      <c r="Q1" s="2" t="s">
        <v>188</v>
      </c>
      <c r="R1" s="2" t="s">
        <v>188</v>
      </c>
      <c r="S1" s="2" t="s">
        <v>188</v>
      </c>
      <c r="T1" s="2"/>
      <c r="W1" s="2"/>
      <c r="X1" s="2"/>
    </row>
    <row r="2" spans="2:24" ht="12.75">
      <c r="B2" s="1" t="s">
        <v>6</v>
      </c>
      <c r="C2" s="2" t="s">
        <v>1</v>
      </c>
      <c r="D2" s="2" t="s">
        <v>5</v>
      </c>
      <c r="E2" s="3" t="s">
        <v>181</v>
      </c>
      <c r="F2" s="2" t="s">
        <v>182</v>
      </c>
      <c r="G2" s="2" t="s">
        <v>197</v>
      </c>
      <c r="H2" s="2" t="s">
        <v>184</v>
      </c>
      <c r="I2" s="2" t="s">
        <v>184</v>
      </c>
      <c r="J2" s="2" t="s">
        <v>187</v>
      </c>
      <c r="K2" s="2"/>
      <c r="L2" s="2" t="s">
        <v>199</v>
      </c>
      <c r="M2" s="2" t="s">
        <v>199</v>
      </c>
      <c r="N2" s="2" t="s">
        <v>199</v>
      </c>
      <c r="O2" s="2" t="s">
        <v>199</v>
      </c>
      <c r="P2" s="2" t="s">
        <v>186</v>
      </c>
      <c r="Q2" s="2" t="s">
        <v>186</v>
      </c>
      <c r="R2" s="2" t="s">
        <v>186</v>
      </c>
      <c r="S2" s="2" t="s">
        <v>186</v>
      </c>
      <c r="T2" s="2"/>
      <c r="U2" s="2"/>
      <c r="V2" s="2"/>
      <c r="W2" s="2"/>
      <c r="X2" s="2"/>
    </row>
    <row r="3" spans="1:24" ht="12.75">
      <c r="A3" s="1" t="s">
        <v>0</v>
      </c>
      <c r="B3" s="1" t="s">
        <v>7</v>
      </c>
      <c r="C3" s="2" t="s">
        <v>2</v>
      </c>
      <c r="D3" s="2" t="s">
        <v>3</v>
      </c>
      <c r="E3" s="2" t="s">
        <v>180</v>
      </c>
      <c r="F3" s="2" t="s">
        <v>183</v>
      </c>
      <c r="G3" s="2" t="s">
        <v>198</v>
      </c>
      <c r="H3" s="2" t="s">
        <v>185</v>
      </c>
      <c r="I3" s="2" t="s">
        <v>186</v>
      </c>
      <c r="J3" s="2" t="s">
        <v>180</v>
      </c>
      <c r="K3" s="2" t="s">
        <v>189</v>
      </c>
      <c r="L3" s="3">
        <v>2003</v>
      </c>
      <c r="M3" s="3">
        <v>2002</v>
      </c>
      <c r="N3" s="3">
        <v>2001</v>
      </c>
      <c r="O3" s="3" t="s">
        <v>193</v>
      </c>
      <c r="P3" s="3" t="s">
        <v>190</v>
      </c>
      <c r="Q3" s="3" t="s">
        <v>191</v>
      </c>
      <c r="R3" s="3" t="s">
        <v>192</v>
      </c>
      <c r="S3" s="2" t="s">
        <v>193</v>
      </c>
      <c r="T3" s="3"/>
      <c r="U3" s="2"/>
      <c r="V3" s="2"/>
      <c r="W3" s="2"/>
      <c r="X3" s="2"/>
    </row>
    <row r="4" spans="1:19" ht="12.75">
      <c r="A4" s="1" t="s">
        <v>8</v>
      </c>
      <c r="B4" s="1" t="s">
        <v>9</v>
      </c>
      <c r="C4" s="1">
        <v>0</v>
      </c>
      <c r="D4" s="1">
        <v>23672.752741835837</v>
      </c>
      <c r="E4" s="1">
        <f>C4+D4</f>
        <v>23672.752741835837</v>
      </c>
      <c r="F4" s="1">
        <v>0</v>
      </c>
      <c r="G4" s="1">
        <v>0</v>
      </c>
      <c r="H4" s="1">
        <f>$H$104*(O4/$O$88)</f>
        <v>35917.31223197779</v>
      </c>
      <c r="I4" s="1">
        <f>($I$104)*(S4/$S$88)</f>
        <v>11536.320971733876</v>
      </c>
      <c r="J4" s="1">
        <f>F4+G4+H4+I4</f>
        <v>47453.633203711666</v>
      </c>
      <c r="K4" s="1">
        <f>J4-E4</f>
        <v>23780.88046187583</v>
      </c>
      <c r="L4" s="1">
        <v>53</v>
      </c>
      <c r="M4" s="1">
        <v>32</v>
      </c>
      <c r="N4" s="1">
        <v>32</v>
      </c>
      <c r="O4" s="1">
        <f>SUM(L4:N4)/3</f>
        <v>39</v>
      </c>
      <c r="P4" s="1">
        <v>116.36700336700336</v>
      </c>
      <c r="Q4" s="1">
        <v>124.83552631578948</v>
      </c>
      <c r="R4" s="1">
        <v>145.57213930348257</v>
      </c>
      <c r="S4" s="1">
        <f>SUM(P4:R4)/3</f>
        <v>128.9248896620918</v>
      </c>
    </row>
    <row r="5" spans="1:19" ht="12.75">
      <c r="A5" s="1" t="s">
        <v>10</v>
      </c>
      <c r="B5" s="1" t="s">
        <v>11</v>
      </c>
      <c r="C5" s="1">
        <v>32966</v>
      </c>
      <c r="D5" s="1">
        <v>27762.499949999998</v>
      </c>
      <c r="E5" s="1">
        <f aca="true" t="shared" si="0" ref="E5:E68">C5+D5</f>
        <v>60728.49995</v>
      </c>
      <c r="F5" s="1">
        <v>11272</v>
      </c>
      <c r="G5" s="1">
        <v>0</v>
      </c>
      <c r="H5" s="1">
        <f aca="true" t="shared" si="1" ref="H5:H63">$H$104*(O5/$O$88)</f>
        <v>54950.417859179695</v>
      </c>
      <c r="I5" s="1">
        <f aca="true" t="shared" si="2" ref="I5:I63">($I$104)*(S5/$S$88)</f>
        <v>12959.396139854385</v>
      </c>
      <c r="J5" s="1">
        <f aca="true" t="shared" si="3" ref="J5:J68">F5+G5+H5+I5</f>
        <v>79181.81399903409</v>
      </c>
      <c r="K5" s="1">
        <f aca="true" t="shared" si="4" ref="K5:K68">J5-E5</f>
        <v>18453.31404903409</v>
      </c>
      <c r="L5" s="1">
        <v>73</v>
      </c>
      <c r="M5" s="1">
        <v>99</v>
      </c>
      <c r="N5" s="1">
        <v>7</v>
      </c>
      <c r="O5" s="1">
        <f aca="true" t="shared" si="5" ref="O5:O68">SUM(L5:N5)/3</f>
        <v>59.666666666666664</v>
      </c>
      <c r="P5" s="1">
        <v>158.47524752475246</v>
      </c>
      <c r="Q5" s="1">
        <v>155.32673267326732</v>
      </c>
      <c r="R5" s="1">
        <v>120.6836902800659</v>
      </c>
      <c r="S5" s="1">
        <f aca="true" t="shared" si="6" ref="S5:S68">SUM(P5:R5)/3</f>
        <v>144.82855682602857</v>
      </c>
    </row>
    <row r="6" spans="1:19" ht="12.75">
      <c r="A6" s="1" t="s">
        <v>12</v>
      </c>
      <c r="B6" s="1" t="s">
        <v>13</v>
      </c>
      <c r="C6" s="1">
        <v>70170</v>
      </c>
      <c r="D6" s="1">
        <v>45898.80645</v>
      </c>
      <c r="E6" s="1">
        <f t="shared" si="0"/>
        <v>116068.80645</v>
      </c>
      <c r="F6" s="1">
        <v>40593</v>
      </c>
      <c r="G6" s="1">
        <v>0</v>
      </c>
      <c r="H6" s="1">
        <f t="shared" si="1"/>
        <v>62318.07165035463</v>
      </c>
      <c r="I6" s="1">
        <f t="shared" si="2"/>
        <v>16208.592006785606</v>
      </c>
      <c r="J6" s="1">
        <f t="shared" si="3"/>
        <v>119119.66365714023</v>
      </c>
      <c r="K6" s="1">
        <f t="shared" si="4"/>
        <v>3050.8572071402305</v>
      </c>
      <c r="L6" s="1">
        <v>93</v>
      </c>
      <c r="M6" s="1">
        <v>58</v>
      </c>
      <c r="N6" s="1">
        <v>52</v>
      </c>
      <c r="O6" s="1">
        <f t="shared" si="5"/>
        <v>67.66666666666667</v>
      </c>
      <c r="P6" s="1">
        <v>205.53675213675214</v>
      </c>
      <c r="Q6" s="1">
        <v>185.74826989619376</v>
      </c>
      <c r="R6" s="1">
        <v>152.13543441226577</v>
      </c>
      <c r="S6" s="1">
        <f t="shared" si="6"/>
        <v>181.1401521484039</v>
      </c>
    </row>
    <row r="7" spans="1:19" ht="12.75">
      <c r="A7" s="1" t="s">
        <v>14</v>
      </c>
      <c r="B7" s="1" t="s">
        <v>15</v>
      </c>
      <c r="C7" s="1">
        <v>29995</v>
      </c>
      <c r="D7" s="1">
        <v>23329.669368765757</v>
      </c>
      <c r="E7" s="1">
        <f t="shared" si="0"/>
        <v>53324.66936876575</v>
      </c>
      <c r="F7" s="1">
        <v>15231</v>
      </c>
      <c r="G7" s="1">
        <v>0</v>
      </c>
      <c r="H7" s="1">
        <f t="shared" si="1"/>
        <v>38066.21125440381</v>
      </c>
      <c r="I7" s="1">
        <f t="shared" si="2"/>
        <v>19637.928099418918</v>
      </c>
      <c r="J7" s="1">
        <f t="shared" si="3"/>
        <v>72935.13935382273</v>
      </c>
      <c r="K7" s="1">
        <f t="shared" si="4"/>
        <v>19610.469985056974</v>
      </c>
      <c r="L7" s="1">
        <v>36</v>
      </c>
      <c r="M7" s="1">
        <v>33</v>
      </c>
      <c r="N7" s="1">
        <v>55</v>
      </c>
      <c r="O7" s="1">
        <f t="shared" si="5"/>
        <v>41.333333333333336</v>
      </c>
      <c r="P7" s="1">
        <v>243.71396396396398</v>
      </c>
      <c r="Q7" s="1">
        <v>211.6244292237443</v>
      </c>
      <c r="R7" s="1">
        <v>203.05635491606714</v>
      </c>
      <c r="S7" s="1">
        <f t="shared" si="6"/>
        <v>219.46491603459182</v>
      </c>
    </row>
    <row r="8" spans="1:19" ht="12.75">
      <c r="A8" s="1" t="s">
        <v>16</v>
      </c>
      <c r="B8" s="1" t="s">
        <v>17</v>
      </c>
      <c r="C8" s="1">
        <v>0</v>
      </c>
      <c r="D8" s="1">
        <v>47572.92705</v>
      </c>
      <c r="E8" s="1">
        <f t="shared" si="0"/>
        <v>47572.92705</v>
      </c>
      <c r="F8" s="1">
        <v>0</v>
      </c>
      <c r="G8" s="1">
        <v>0</v>
      </c>
      <c r="H8" s="1">
        <f t="shared" si="1"/>
        <v>11665.451836026974</v>
      </c>
      <c r="I8" s="1">
        <f t="shared" si="2"/>
        <v>13959.027433006571</v>
      </c>
      <c r="J8" s="1">
        <f t="shared" si="3"/>
        <v>25624.479269033545</v>
      </c>
      <c r="K8" s="1">
        <f t="shared" si="4"/>
        <v>-21948.447780966453</v>
      </c>
      <c r="L8" s="1">
        <v>20</v>
      </c>
      <c r="M8" s="1">
        <v>14</v>
      </c>
      <c r="N8" s="1">
        <v>4</v>
      </c>
      <c r="O8" s="1">
        <f t="shared" si="5"/>
        <v>12.666666666666666</v>
      </c>
      <c r="P8" s="1">
        <v>190</v>
      </c>
      <c r="Q8" s="1">
        <v>148</v>
      </c>
      <c r="R8" s="1">
        <v>130</v>
      </c>
      <c r="S8" s="1">
        <f t="shared" si="6"/>
        <v>156</v>
      </c>
    </row>
    <row r="9" spans="1:19" ht="12.75">
      <c r="A9" s="1" t="s">
        <v>18</v>
      </c>
      <c r="B9" s="1" t="s">
        <v>19</v>
      </c>
      <c r="C9" s="1">
        <v>35972</v>
      </c>
      <c r="D9" s="1">
        <v>14066.418295873471</v>
      </c>
      <c r="E9" s="1">
        <f t="shared" si="0"/>
        <v>50038.418295873475</v>
      </c>
      <c r="F9" s="1">
        <v>0</v>
      </c>
      <c r="G9" s="1">
        <v>0</v>
      </c>
      <c r="H9" s="1">
        <f t="shared" si="1"/>
        <v>18419.13447793733</v>
      </c>
      <c r="I9" s="1">
        <f t="shared" si="2"/>
        <v>3012.525151140307</v>
      </c>
      <c r="J9" s="1">
        <f t="shared" si="3"/>
        <v>21431.659629077636</v>
      </c>
      <c r="K9" s="1">
        <f t="shared" si="4"/>
        <v>-28606.75866679584</v>
      </c>
      <c r="L9" s="1">
        <v>18</v>
      </c>
      <c r="M9" s="1">
        <v>15</v>
      </c>
      <c r="N9" s="1">
        <v>27</v>
      </c>
      <c r="O9" s="1">
        <f t="shared" si="5"/>
        <v>20</v>
      </c>
      <c r="P9" s="1">
        <v>34</v>
      </c>
      <c r="Q9" s="1">
        <v>32</v>
      </c>
      <c r="R9" s="1">
        <v>35</v>
      </c>
      <c r="S9" s="1">
        <f t="shared" si="6"/>
        <v>33.666666666666664</v>
      </c>
    </row>
    <row r="10" spans="1:19" ht="12.75">
      <c r="A10" s="1" t="s">
        <v>20</v>
      </c>
      <c r="B10" s="1" t="s">
        <v>21</v>
      </c>
      <c r="C10" s="1">
        <v>44967</v>
      </c>
      <c r="D10" s="1">
        <v>15095.668415083725</v>
      </c>
      <c r="E10" s="1">
        <f t="shared" si="0"/>
        <v>60062.668415083725</v>
      </c>
      <c r="F10" s="1">
        <v>36098</v>
      </c>
      <c r="G10" s="1">
        <v>0</v>
      </c>
      <c r="H10" s="1">
        <f t="shared" si="1"/>
        <v>36224.29780661008</v>
      </c>
      <c r="I10" s="1">
        <f t="shared" si="2"/>
        <v>4653.009144335524</v>
      </c>
      <c r="J10" s="1">
        <f t="shared" si="3"/>
        <v>76975.3069509456</v>
      </c>
      <c r="K10" s="1">
        <f t="shared" si="4"/>
        <v>16912.63853586187</v>
      </c>
      <c r="L10" s="1">
        <v>59</v>
      </c>
      <c r="M10" s="1">
        <v>12</v>
      </c>
      <c r="N10" s="1">
        <v>47</v>
      </c>
      <c r="O10" s="1">
        <f t="shared" si="5"/>
        <v>39.333333333333336</v>
      </c>
      <c r="P10" s="1">
        <v>59</v>
      </c>
      <c r="Q10" s="1">
        <v>53</v>
      </c>
      <c r="R10" s="1">
        <v>44</v>
      </c>
      <c r="S10" s="1">
        <f t="shared" si="6"/>
        <v>52</v>
      </c>
    </row>
    <row r="11" spans="1:19" ht="12.75">
      <c r="A11" s="1" t="s">
        <v>22</v>
      </c>
      <c r="B11" s="1" t="s">
        <v>23</v>
      </c>
      <c r="C11" s="1">
        <v>0</v>
      </c>
      <c r="D11" s="1">
        <v>19041.1272053897</v>
      </c>
      <c r="E11" s="1">
        <f t="shared" si="0"/>
        <v>19041.1272053897</v>
      </c>
      <c r="F11" s="1">
        <v>0</v>
      </c>
      <c r="G11" s="1">
        <v>0</v>
      </c>
      <c r="H11" s="1">
        <f t="shared" si="1"/>
        <v>15656.264306246729</v>
      </c>
      <c r="I11" s="1">
        <f t="shared" si="2"/>
        <v>10200.827739504803</v>
      </c>
      <c r="J11" s="1">
        <f t="shared" si="3"/>
        <v>25857.09204575153</v>
      </c>
      <c r="K11" s="1">
        <f t="shared" si="4"/>
        <v>6815.96484036183</v>
      </c>
      <c r="L11" s="1">
        <v>14</v>
      </c>
      <c r="M11" s="1">
        <v>12</v>
      </c>
      <c r="N11" s="1">
        <v>25</v>
      </c>
      <c r="O11" s="1">
        <f t="shared" si="5"/>
        <v>17</v>
      </c>
      <c r="P11" s="1">
        <v>116</v>
      </c>
      <c r="Q11" s="1">
        <v>110</v>
      </c>
      <c r="R11" s="1">
        <v>116</v>
      </c>
      <c r="S11" s="1">
        <f t="shared" si="6"/>
        <v>114</v>
      </c>
    </row>
    <row r="12" spans="1:19" ht="12.75">
      <c r="A12" s="1" t="s">
        <v>24</v>
      </c>
      <c r="B12" s="1" t="s">
        <v>25</v>
      </c>
      <c r="C12" s="1">
        <v>37815</v>
      </c>
      <c r="D12" s="1">
        <v>31392.128635912748</v>
      </c>
      <c r="E12" s="1">
        <f t="shared" si="0"/>
        <v>69207.12863591276</v>
      </c>
      <c r="F12" s="1">
        <v>0</v>
      </c>
      <c r="G12" s="1">
        <v>0</v>
      </c>
      <c r="H12" s="1">
        <f t="shared" si="1"/>
        <v>38987.167978300684</v>
      </c>
      <c r="I12" s="1">
        <f t="shared" si="2"/>
        <v>12366.57663922341</v>
      </c>
      <c r="J12" s="1">
        <f t="shared" si="3"/>
        <v>51353.74461752409</v>
      </c>
      <c r="K12" s="1">
        <f t="shared" si="4"/>
        <v>-17853.384018388664</v>
      </c>
      <c r="L12" s="1">
        <v>48</v>
      </c>
      <c r="M12" s="1">
        <v>45</v>
      </c>
      <c r="N12" s="1">
        <v>34</v>
      </c>
      <c r="O12" s="1">
        <f t="shared" si="5"/>
        <v>42.333333333333336</v>
      </c>
      <c r="P12" s="1">
        <v>156.30379746835442</v>
      </c>
      <c r="Q12" s="1">
        <v>144.15938864628822</v>
      </c>
      <c r="R12" s="1">
        <v>114.14720812182742</v>
      </c>
      <c r="S12" s="1">
        <f t="shared" si="6"/>
        <v>138.20346474549004</v>
      </c>
    </row>
    <row r="13" spans="1:19" ht="12.75">
      <c r="A13" s="1" t="s">
        <v>26</v>
      </c>
      <c r="B13" s="1" t="s">
        <v>27</v>
      </c>
      <c r="C13" s="1">
        <v>8477</v>
      </c>
      <c r="D13" s="1">
        <v>19555.752264994826</v>
      </c>
      <c r="E13" s="1">
        <f t="shared" si="0"/>
        <v>28032.752264994826</v>
      </c>
      <c r="F13" s="1">
        <v>0</v>
      </c>
      <c r="G13" s="1">
        <v>0</v>
      </c>
      <c r="H13" s="1">
        <f t="shared" si="1"/>
        <v>36838.26895587466</v>
      </c>
      <c r="I13" s="1">
        <f t="shared" si="2"/>
        <v>3903.8883782844778</v>
      </c>
      <c r="J13" s="1">
        <f t="shared" si="3"/>
        <v>40742.157334159136</v>
      </c>
      <c r="K13" s="1">
        <f t="shared" si="4"/>
        <v>12709.40506916431</v>
      </c>
      <c r="L13" s="1">
        <v>34</v>
      </c>
      <c r="M13" s="1">
        <v>29</v>
      </c>
      <c r="N13" s="1">
        <v>57</v>
      </c>
      <c r="O13" s="1">
        <f t="shared" si="5"/>
        <v>40</v>
      </c>
      <c r="P13" s="1">
        <v>46.84468085106383</v>
      </c>
      <c r="Q13" s="1">
        <v>44.629778672032195</v>
      </c>
      <c r="R13" s="1">
        <v>39.41</v>
      </c>
      <c r="S13" s="1">
        <f t="shared" si="6"/>
        <v>43.62815317436534</v>
      </c>
    </row>
    <row r="14" spans="1:19" ht="12.75">
      <c r="A14" s="1" t="s">
        <v>28</v>
      </c>
      <c r="B14" s="1" t="s">
        <v>29</v>
      </c>
      <c r="C14" s="1">
        <v>32005</v>
      </c>
      <c r="D14" s="1">
        <v>20070.37732459995</v>
      </c>
      <c r="E14" s="1">
        <f t="shared" si="0"/>
        <v>52075.37732459995</v>
      </c>
      <c r="F14" s="1">
        <v>14090</v>
      </c>
      <c r="G14" s="1">
        <v>0</v>
      </c>
      <c r="H14" s="1">
        <f t="shared" si="1"/>
        <v>20261.04792573106</v>
      </c>
      <c r="I14" s="1">
        <f t="shared" si="2"/>
        <v>6323.3201192252</v>
      </c>
      <c r="J14" s="1">
        <f t="shared" si="3"/>
        <v>40674.36804495627</v>
      </c>
      <c r="K14" s="1">
        <f t="shared" si="4"/>
        <v>-11401.00927964368</v>
      </c>
      <c r="L14" s="1">
        <v>8</v>
      </c>
      <c r="M14" s="1">
        <v>12</v>
      </c>
      <c r="N14" s="1">
        <v>46</v>
      </c>
      <c r="O14" s="1">
        <f t="shared" si="5"/>
        <v>22</v>
      </c>
      <c r="P14" s="1">
        <v>81</v>
      </c>
      <c r="Q14" s="1">
        <v>68</v>
      </c>
      <c r="R14" s="1">
        <v>63</v>
      </c>
      <c r="S14" s="1">
        <f t="shared" si="6"/>
        <v>70.66666666666667</v>
      </c>
    </row>
    <row r="15" spans="1:19" ht="12.75">
      <c r="A15" s="1" t="s">
        <v>30</v>
      </c>
      <c r="B15" s="1" t="s">
        <v>31</v>
      </c>
      <c r="C15" s="1">
        <v>0</v>
      </c>
      <c r="D15" s="1">
        <v>23158.12768223071</v>
      </c>
      <c r="E15" s="1">
        <f t="shared" si="0"/>
        <v>23158.12768223071</v>
      </c>
      <c r="F15" s="1">
        <v>0</v>
      </c>
      <c r="G15" s="1">
        <v>0</v>
      </c>
      <c r="H15" s="1">
        <f t="shared" si="1"/>
        <v>35917.31223197779</v>
      </c>
      <c r="I15" s="1">
        <f t="shared" si="2"/>
        <v>10643.07070298622</v>
      </c>
      <c r="J15" s="1">
        <f t="shared" si="3"/>
        <v>46560.382934964015</v>
      </c>
      <c r="K15" s="1">
        <f t="shared" si="4"/>
        <v>23402.255252733303</v>
      </c>
      <c r="L15" s="1">
        <v>62</v>
      </c>
      <c r="M15" s="1">
        <v>46</v>
      </c>
      <c r="N15" s="1">
        <v>9</v>
      </c>
      <c r="O15" s="1">
        <f t="shared" si="5"/>
        <v>39</v>
      </c>
      <c r="P15" s="1">
        <v>125.27560975609757</v>
      </c>
      <c r="Q15" s="1">
        <v>117.82771535580524</v>
      </c>
      <c r="R15" s="1">
        <v>113.72361809045226</v>
      </c>
      <c r="S15" s="1">
        <f t="shared" si="6"/>
        <v>118.94231440078501</v>
      </c>
    </row>
    <row r="16" spans="1:19" ht="12.75">
      <c r="A16" s="1" t="s">
        <v>32</v>
      </c>
      <c r="B16" s="1" t="s">
        <v>33</v>
      </c>
      <c r="C16" s="1">
        <v>54000</v>
      </c>
      <c r="D16" s="1">
        <v>27762.499949999998</v>
      </c>
      <c r="E16" s="1">
        <f t="shared" si="0"/>
        <v>81762.49995</v>
      </c>
      <c r="F16" s="1">
        <v>35225</v>
      </c>
      <c r="G16" s="1">
        <v>0</v>
      </c>
      <c r="H16" s="1">
        <f t="shared" si="1"/>
        <v>42057.02372462356</v>
      </c>
      <c r="I16" s="1">
        <f t="shared" si="2"/>
        <v>15688.312422577379</v>
      </c>
      <c r="J16" s="1">
        <f t="shared" si="3"/>
        <v>92970.33614720094</v>
      </c>
      <c r="K16" s="1">
        <f t="shared" si="4"/>
        <v>11207.836197200944</v>
      </c>
      <c r="L16" s="1">
        <v>42</v>
      </c>
      <c r="M16" s="1">
        <v>74</v>
      </c>
      <c r="N16" s="1">
        <v>21</v>
      </c>
      <c r="O16" s="1">
        <f t="shared" si="5"/>
        <v>45.666666666666664</v>
      </c>
      <c r="P16" s="1">
        <v>158.4904458598726</v>
      </c>
      <c r="Q16" s="1">
        <v>178.05988023952096</v>
      </c>
      <c r="R16" s="1">
        <v>189.42687747035572</v>
      </c>
      <c r="S16" s="1">
        <f t="shared" si="6"/>
        <v>175.3257345232498</v>
      </c>
    </row>
    <row r="17" spans="1:19" ht="12.75">
      <c r="A17" s="1" t="s">
        <v>34</v>
      </c>
      <c r="B17" s="1" t="s">
        <v>35</v>
      </c>
      <c r="C17" s="1">
        <v>20867</v>
      </c>
      <c r="D17" s="1">
        <v>22182.09795</v>
      </c>
      <c r="E17" s="1">
        <f t="shared" si="0"/>
        <v>43049.097949999996</v>
      </c>
      <c r="F17" s="1">
        <v>8454</v>
      </c>
      <c r="G17" s="1">
        <v>0</v>
      </c>
      <c r="H17" s="1">
        <f t="shared" si="1"/>
        <v>18112.14890330504</v>
      </c>
      <c r="I17" s="1">
        <f t="shared" si="2"/>
        <v>12890.978294729226</v>
      </c>
      <c r="J17" s="1">
        <f t="shared" si="3"/>
        <v>39457.127198034264</v>
      </c>
      <c r="K17" s="1">
        <f t="shared" si="4"/>
        <v>-3591.9707519657313</v>
      </c>
      <c r="L17" s="1">
        <v>28</v>
      </c>
      <c r="M17" s="1">
        <v>9</v>
      </c>
      <c r="N17" s="1">
        <v>22</v>
      </c>
      <c r="O17" s="1">
        <f t="shared" si="5"/>
        <v>19.666666666666668</v>
      </c>
      <c r="P17" s="1">
        <v>160.1918465227818</v>
      </c>
      <c r="Q17" s="1">
        <v>137</v>
      </c>
      <c r="R17" s="1">
        <v>135</v>
      </c>
      <c r="S17" s="1">
        <f t="shared" si="6"/>
        <v>144.06394884092728</v>
      </c>
    </row>
    <row r="18" spans="1:19" ht="12.75">
      <c r="A18" s="1" t="s">
        <v>36</v>
      </c>
      <c r="B18" s="1" t="s">
        <v>37</v>
      </c>
      <c r="C18" s="1">
        <v>57434</v>
      </c>
      <c r="D18" s="1">
        <v>32784.86175</v>
      </c>
      <c r="E18" s="1">
        <f t="shared" si="0"/>
        <v>90218.86175</v>
      </c>
      <c r="F18" s="1">
        <v>30328</v>
      </c>
      <c r="G18" s="1">
        <v>0</v>
      </c>
      <c r="H18" s="1">
        <f t="shared" si="1"/>
        <v>44512.908321681876</v>
      </c>
      <c r="I18" s="1">
        <f t="shared" si="2"/>
        <v>13863.059910175609</v>
      </c>
      <c r="J18" s="1">
        <f t="shared" si="3"/>
        <v>88703.96823185748</v>
      </c>
      <c r="K18" s="1">
        <f t="shared" si="4"/>
        <v>-1514.8935181425186</v>
      </c>
      <c r="L18" s="1">
        <v>48</v>
      </c>
      <c r="M18" s="1">
        <v>24</v>
      </c>
      <c r="N18" s="1">
        <v>73</v>
      </c>
      <c r="O18" s="1">
        <f t="shared" si="5"/>
        <v>48.333333333333336</v>
      </c>
      <c r="P18" s="1">
        <v>158.62056074766355</v>
      </c>
      <c r="Q18" s="1">
        <v>152.98616236162363</v>
      </c>
      <c r="R18" s="1">
        <v>153.1758034026465</v>
      </c>
      <c r="S18" s="1">
        <f t="shared" si="6"/>
        <v>154.9275088373112</v>
      </c>
    </row>
    <row r="19" spans="1:19" ht="12.75">
      <c r="A19" s="1" t="s">
        <v>38</v>
      </c>
      <c r="B19" s="1" t="s">
        <v>39</v>
      </c>
      <c r="C19" s="1">
        <v>11150</v>
      </c>
      <c r="D19" s="1">
        <v>24187.37780144097</v>
      </c>
      <c r="E19" s="1">
        <f t="shared" si="0"/>
        <v>35337.37780144097</v>
      </c>
      <c r="F19" s="1">
        <v>0</v>
      </c>
      <c r="G19" s="1">
        <v>0</v>
      </c>
      <c r="H19" s="1">
        <f t="shared" si="1"/>
        <v>34689.36993344863</v>
      </c>
      <c r="I19" s="1">
        <f t="shared" si="2"/>
        <v>9346.69944734099</v>
      </c>
      <c r="J19" s="1">
        <f t="shared" si="3"/>
        <v>44036.06938078962</v>
      </c>
      <c r="K19" s="1">
        <f t="shared" si="4"/>
        <v>8698.691579348648</v>
      </c>
      <c r="L19" s="1">
        <v>27</v>
      </c>
      <c r="M19" s="1">
        <v>13</v>
      </c>
      <c r="N19" s="1">
        <v>73</v>
      </c>
      <c r="O19" s="1">
        <f t="shared" si="5"/>
        <v>37.666666666666664</v>
      </c>
      <c r="P19" s="1">
        <v>119</v>
      </c>
      <c r="Q19" s="1">
        <v>109.84975369458128</v>
      </c>
      <c r="R19" s="1">
        <v>84.51415094339623</v>
      </c>
      <c r="S19" s="1">
        <f t="shared" si="6"/>
        <v>104.45463487932584</v>
      </c>
    </row>
    <row r="20" spans="1:19" ht="12.75">
      <c r="A20" s="1" t="s">
        <v>40</v>
      </c>
      <c r="B20" s="1" t="s">
        <v>41</v>
      </c>
      <c r="C20" s="1">
        <v>23830</v>
      </c>
      <c r="D20" s="1">
        <v>52037.24865</v>
      </c>
      <c r="E20" s="1">
        <f t="shared" si="0"/>
        <v>75867.24865</v>
      </c>
      <c r="F20" s="1">
        <v>19726</v>
      </c>
      <c r="G20" s="1">
        <v>0</v>
      </c>
      <c r="H20" s="1">
        <f t="shared" si="1"/>
        <v>49424.677515798496</v>
      </c>
      <c r="I20" s="1">
        <f t="shared" si="2"/>
        <v>12825.60212861715</v>
      </c>
      <c r="J20" s="1">
        <f t="shared" si="3"/>
        <v>81976.27964441564</v>
      </c>
      <c r="K20" s="1">
        <f t="shared" si="4"/>
        <v>6109.030994415647</v>
      </c>
      <c r="L20" s="1">
        <v>72</v>
      </c>
      <c r="M20" s="1">
        <v>70</v>
      </c>
      <c r="N20" s="1">
        <v>19</v>
      </c>
      <c r="O20" s="1">
        <f t="shared" si="5"/>
        <v>53.666666666666664</v>
      </c>
      <c r="P20" s="1">
        <v>135</v>
      </c>
      <c r="Q20" s="1">
        <v>155</v>
      </c>
      <c r="R20" s="1">
        <v>140</v>
      </c>
      <c r="S20" s="1">
        <f t="shared" si="6"/>
        <v>143.33333333333334</v>
      </c>
    </row>
    <row r="21" spans="1:19" ht="12.75">
      <c r="A21" s="1" t="s">
        <v>42</v>
      </c>
      <c r="B21" s="1" t="s">
        <v>43</v>
      </c>
      <c r="C21" s="1">
        <v>77093</v>
      </c>
      <c r="D21" s="1">
        <v>34179.96225</v>
      </c>
      <c r="E21" s="1">
        <f t="shared" si="0"/>
        <v>111272.96225</v>
      </c>
      <c r="F21" s="1">
        <v>50724</v>
      </c>
      <c r="G21" s="1">
        <v>0</v>
      </c>
      <c r="H21" s="1">
        <f t="shared" si="1"/>
        <v>20261.04792573106</v>
      </c>
      <c r="I21" s="1">
        <f t="shared" si="2"/>
        <v>14346.778195034532</v>
      </c>
      <c r="J21" s="1">
        <f t="shared" si="3"/>
        <v>85331.8261207656</v>
      </c>
      <c r="K21" s="1">
        <f t="shared" si="4"/>
        <v>-25941.136129234394</v>
      </c>
      <c r="L21" s="1">
        <v>27</v>
      </c>
      <c r="M21" s="1">
        <v>27</v>
      </c>
      <c r="N21" s="1">
        <v>12</v>
      </c>
      <c r="O21" s="1">
        <f t="shared" si="5"/>
        <v>22</v>
      </c>
      <c r="P21" s="1">
        <v>164</v>
      </c>
      <c r="Q21" s="1">
        <v>171</v>
      </c>
      <c r="R21" s="1">
        <v>146</v>
      </c>
      <c r="S21" s="1">
        <f t="shared" si="6"/>
        <v>160.33333333333334</v>
      </c>
    </row>
    <row r="22" spans="1:19" ht="12.75">
      <c r="A22" s="1" t="s">
        <v>44</v>
      </c>
      <c r="B22" s="1" t="s">
        <v>45</v>
      </c>
      <c r="C22" s="1">
        <v>93286</v>
      </c>
      <c r="D22" s="1">
        <v>30971.2311</v>
      </c>
      <c r="E22" s="1">
        <f t="shared" si="0"/>
        <v>124257.2311</v>
      </c>
      <c r="F22" s="1">
        <v>79777</v>
      </c>
      <c r="G22" s="1">
        <v>0</v>
      </c>
      <c r="H22" s="1">
        <f t="shared" si="1"/>
        <v>27935.68729153828</v>
      </c>
      <c r="I22" s="1">
        <f t="shared" si="2"/>
        <v>11162.901679167266</v>
      </c>
      <c r="J22" s="1">
        <f t="shared" si="3"/>
        <v>118875.58897070555</v>
      </c>
      <c r="K22" s="1">
        <f t="shared" si="4"/>
        <v>-5381.642129294458</v>
      </c>
      <c r="L22" s="1">
        <v>53</v>
      </c>
      <c r="M22" s="1">
        <v>26</v>
      </c>
      <c r="N22" s="1">
        <v>12</v>
      </c>
      <c r="O22" s="1">
        <f t="shared" si="5"/>
        <v>30.333333333333332</v>
      </c>
      <c r="P22" s="1">
        <v>130.51833740831296</v>
      </c>
      <c r="Q22" s="1">
        <v>127.50855745721272</v>
      </c>
      <c r="R22" s="1">
        <v>116.22826086956522</v>
      </c>
      <c r="S22" s="1">
        <f t="shared" si="6"/>
        <v>124.75171857836362</v>
      </c>
    </row>
    <row r="23" spans="1:19" ht="12.75">
      <c r="A23" s="1" t="s">
        <v>46</v>
      </c>
      <c r="B23" s="1" t="s">
        <v>47</v>
      </c>
      <c r="C23" s="1">
        <v>0</v>
      </c>
      <c r="D23" s="1">
        <v>18554.83665</v>
      </c>
      <c r="E23" s="1">
        <f t="shared" si="0"/>
        <v>18554.83665</v>
      </c>
      <c r="F23" s="1">
        <v>0</v>
      </c>
      <c r="G23" s="1">
        <v>0</v>
      </c>
      <c r="H23" s="1">
        <f t="shared" si="1"/>
        <v>20261.04792573106</v>
      </c>
      <c r="I23" s="1">
        <f t="shared" si="2"/>
        <v>7665.534295475832</v>
      </c>
      <c r="J23" s="1">
        <f t="shared" si="3"/>
        <v>27926.582221206892</v>
      </c>
      <c r="K23" s="1">
        <f t="shared" si="4"/>
        <v>9371.745571206891</v>
      </c>
      <c r="L23" s="1">
        <v>23</v>
      </c>
      <c r="M23" s="1">
        <v>20</v>
      </c>
      <c r="N23" s="1">
        <v>23</v>
      </c>
      <c r="O23" s="1">
        <f t="shared" si="5"/>
        <v>22</v>
      </c>
      <c r="P23" s="1">
        <v>92</v>
      </c>
      <c r="Q23" s="1">
        <v>81</v>
      </c>
      <c r="R23" s="1">
        <v>84</v>
      </c>
      <c r="S23" s="1">
        <f t="shared" si="6"/>
        <v>85.66666666666667</v>
      </c>
    </row>
    <row r="24" spans="1:19" ht="12.75">
      <c r="A24" s="1" t="s">
        <v>48</v>
      </c>
      <c r="B24" s="1" t="s">
        <v>49</v>
      </c>
      <c r="C24" s="1">
        <v>2736</v>
      </c>
      <c r="D24" s="1">
        <v>24015.836114905927</v>
      </c>
      <c r="E24" s="1">
        <f t="shared" si="0"/>
        <v>26751.836114905927</v>
      </c>
      <c r="F24" s="1">
        <v>0</v>
      </c>
      <c r="G24" s="1">
        <v>0</v>
      </c>
      <c r="H24" s="1">
        <f t="shared" si="1"/>
        <v>77360.36480733678</v>
      </c>
      <c r="I24" s="1">
        <f t="shared" si="2"/>
        <v>6608.0058393830595</v>
      </c>
      <c r="J24" s="1">
        <f t="shared" si="3"/>
        <v>83968.37064671984</v>
      </c>
      <c r="K24" s="1">
        <f t="shared" si="4"/>
        <v>57216.53453181391</v>
      </c>
      <c r="L24" s="1">
        <v>164</v>
      </c>
      <c r="M24" s="1">
        <v>65</v>
      </c>
      <c r="N24" s="1">
        <v>23</v>
      </c>
      <c r="O24" s="1">
        <f t="shared" si="5"/>
        <v>84</v>
      </c>
      <c r="P24" s="1">
        <v>74.64564564564564</v>
      </c>
      <c r="Q24" s="1">
        <v>78.43715083798882</v>
      </c>
      <c r="R24" s="1">
        <v>68.46177370030581</v>
      </c>
      <c r="S24" s="1">
        <f t="shared" si="6"/>
        <v>73.84819006131342</v>
      </c>
    </row>
    <row r="25" spans="1:19" ht="12.75">
      <c r="A25" s="1" t="s">
        <v>50</v>
      </c>
      <c r="B25" s="1" t="s">
        <v>51</v>
      </c>
      <c r="C25" s="1">
        <v>20610</v>
      </c>
      <c r="D25" s="1">
        <v>45287.00524525117</v>
      </c>
      <c r="E25" s="1">
        <f t="shared" si="0"/>
        <v>65897.00524525117</v>
      </c>
      <c r="F25" s="1">
        <v>0</v>
      </c>
      <c r="G25" s="1">
        <v>0</v>
      </c>
      <c r="H25" s="1">
        <f t="shared" si="1"/>
        <v>78895.29268049823</v>
      </c>
      <c r="I25" s="1">
        <f t="shared" si="2"/>
        <v>6502.282009391951</v>
      </c>
      <c r="J25" s="1">
        <f t="shared" si="3"/>
        <v>85397.57468989017</v>
      </c>
      <c r="K25" s="1">
        <f t="shared" si="4"/>
        <v>19500.569444638997</v>
      </c>
      <c r="L25" s="1">
        <v>164</v>
      </c>
      <c r="M25" s="1">
        <v>65</v>
      </c>
      <c r="N25" s="1">
        <v>28</v>
      </c>
      <c r="O25" s="1">
        <f t="shared" si="5"/>
        <v>85.66666666666667</v>
      </c>
      <c r="P25" s="1">
        <v>77</v>
      </c>
      <c r="Q25" s="1">
        <v>65</v>
      </c>
      <c r="R25" s="1">
        <v>76</v>
      </c>
      <c r="S25" s="1">
        <f t="shared" si="6"/>
        <v>72.66666666666667</v>
      </c>
    </row>
    <row r="26" spans="1:19" ht="12.75">
      <c r="A26" s="1" t="s">
        <v>52</v>
      </c>
      <c r="B26" s="1" t="s">
        <v>53</v>
      </c>
      <c r="C26" s="1">
        <v>0</v>
      </c>
      <c r="D26" s="1">
        <v>21271.16913034525</v>
      </c>
      <c r="E26" s="1">
        <f t="shared" si="0"/>
        <v>21271.16913034525</v>
      </c>
      <c r="F26" s="1">
        <v>0</v>
      </c>
      <c r="G26" s="1">
        <v>0</v>
      </c>
      <c r="H26" s="1">
        <f t="shared" si="1"/>
        <v>14121.336433085286</v>
      </c>
      <c r="I26" s="1">
        <f t="shared" si="2"/>
        <v>2168.8273448166365</v>
      </c>
      <c r="J26" s="1">
        <f t="shared" si="3"/>
        <v>16290.163777901922</v>
      </c>
      <c r="K26" s="1">
        <f t="shared" si="4"/>
        <v>-4981.005352443328</v>
      </c>
      <c r="L26" s="1">
        <v>22</v>
      </c>
      <c r="M26" s="1">
        <v>15</v>
      </c>
      <c r="N26" s="1">
        <v>9</v>
      </c>
      <c r="O26" s="1">
        <f t="shared" si="5"/>
        <v>15.333333333333334</v>
      </c>
      <c r="P26" s="1">
        <v>24.45810055865922</v>
      </c>
      <c r="Q26" s="1">
        <v>21.937321937321936</v>
      </c>
      <c r="R26" s="1">
        <v>26.318181818181817</v>
      </c>
      <c r="S26" s="1">
        <f t="shared" si="6"/>
        <v>24.237868104720988</v>
      </c>
    </row>
    <row r="27" spans="1:19" ht="12.75">
      <c r="A27" s="1" t="s">
        <v>54</v>
      </c>
      <c r="B27" s="1" t="s">
        <v>55</v>
      </c>
      <c r="C27" s="1">
        <v>15458</v>
      </c>
      <c r="D27" s="1">
        <v>42713.87994722554</v>
      </c>
      <c r="E27" s="1">
        <f t="shared" si="0"/>
        <v>58171.87994722554</v>
      </c>
      <c r="F27" s="1">
        <v>14090</v>
      </c>
      <c r="G27" s="1">
        <v>0</v>
      </c>
      <c r="H27" s="1">
        <f t="shared" si="1"/>
        <v>14121.336433085286</v>
      </c>
      <c r="I27" s="1">
        <f t="shared" si="2"/>
        <v>2147.5426820010107</v>
      </c>
      <c r="J27" s="1">
        <f t="shared" si="3"/>
        <v>30358.879115086296</v>
      </c>
      <c r="K27" s="1">
        <f t="shared" si="4"/>
        <v>-27813.000832139245</v>
      </c>
      <c r="L27" s="1">
        <v>22</v>
      </c>
      <c r="M27" s="1">
        <v>15</v>
      </c>
      <c r="N27" s="1">
        <v>9</v>
      </c>
      <c r="O27" s="1">
        <f t="shared" si="5"/>
        <v>15.333333333333334</v>
      </c>
      <c r="P27" s="1">
        <v>26</v>
      </c>
      <c r="Q27" s="1">
        <v>19</v>
      </c>
      <c r="R27" s="1">
        <v>27</v>
      </c>
      <c r="S27" s="1">
        <f t="shared" si="6"/>
        <v>24</v>
      </c>
    </row>
    <row r="28" spans="1:19" ht="12.75">
      <c r="A28" s="1" t="s">
        <v>56</v>
      </c>
      <c r="B28" s="1" t="s">
        <v>57</v>
      </c>
      <c r="C28" s="1">
        <v>0</v>
      </c>
      <c r="D28" s="1">
        <v>41170.00476841017</v>
      </c>
      <c r="E28" s="1">
        <f t="shared" si="0"/>
        <v>41170.00476841017</v>
      </c>
      <c r="F28" s="1">
        <v>0</v>
      </c>
      <c r="G28" s="1">
        <v>0</v>
      </c>
      <c r="H28" s="1">
        <f t="shared" si="1"/>
        <v>24251.860395950815</v>
      </c>
      <c r="I28" s="1">
        <f t="shared" si="2"/>
        <v>8023.458075809334</v>
      </c>
      <c r="J28" s="1">
        <f t="shared" si="3"/>
        <v>32275.318471760147</v>
      </c>
      <c r="K28" s="1">
        <f t="shared" si="4"/>
        <v>-8894.68629665002</v>
      </c>
      <c r="L28" s="1">
        <v>14</v>
      </c>
      <c r="M28" s="1">
        <v>12</v>
      </c>
      <c r="N28" s="1">
        <v>53</v>
      </c>
      <c r="O28" s="1">
        <f t="shared" si="5"/>
        <v>26.333333333333332</v>
      </c>
      <c r="P28" s="1">
        <v>88</v>
      </c>
      <c r="Q28" s="1">
        <v>83</v>
      </c>
      <c r="R28" s="1">
        <v>98</v>
      </c>
      <c r="S28" s="1">
        <f t="shared" si="6"/>
        <v>89.66666666666667</v>
      </c>
    </row>
    <row r="29" spans="1:19" ht="12.75">
      <c r="A29" s="1" t="s">
        <v>58</v>
      </c>
      <c r="B29" s="1" t="s">
        <v>59</v>
      </c>
      <c r="C29" s="1">
        <v>28046</v>
      </c>
      <c r="D29" s="1">
        <v>47002.4221106016</v>
      </c>
      <c r="E29" s="1">
        <f t="shared" si="0"/>
        <v>75048.42211060159</v>
      </c>
      <c r="F29" s="1">
        <v>0</v>
      </c>
      <c r="G29" s="1">
        <v>0</v>
      </c>
      <c r="H29" s="1">
        <f t="shared" si="1"/>
        <v>18112.14890330504</v>
      </c>
      <c r="I29" s="1">
        <f t="shared" si="2"/>
        <v>14750.309452077716</v>
      </c>
      <c r="J29" s="1">
        <f t="shared" si="3"/>
        <v>32862.458355382754</v>
      </c>
      <c r="K29" s="1">
        <f t="shared" si="4"/>
        <v>-42185.963755218836</v>
      </c>
      <c r="L29" s="1">
        <v>27</v>
      </c>
      <c r="M29" s="1">
        <v>30</v>
      </c>
      <c r="N29" s="1">
        <v>2</v>
      </c>
      <c r="O29" s="1">
        <f t="shared" si="5"/>
        <v>19.666666666666668</v>
      </c>
      <c r="P29" s="1">
        <v>162.08333333333334</v>
      </c>
      <c r="Q29" s="1">
        <v>167.06133333333332</v>
      </c>
      <c r="R29" s="1">
        <v>165.38440111420613</v>
      </c>
      <c r="S29" s="1">
        <f t="shared" si="6"/>
        <v>164.84302259362428</v>
      </c>
    </row>
    <row r="30" spans="1:19" ht="12.75">
      <c r="A30" s="1" t="s">
        <v>60</v>
      </c>
      <c r="B30" s="1" t="s">
        <v>61</v>
      </c>
      <c r="C30" s="1">
        <v>31955</v>
      </c>
      <c r="D30" s="1">
        <v>8370.603000000001</v>
      </c>
      <c r="E30" s="1">
        <f t="shared" si="0"/>
        <v>40325.603</v>
      </c>
      <c r="F30" s="1">
        <v>25362</v>
      </c>
      <c r="G30" s="1">
        <v>0</v>
      </c>
      <c r="H30" s="1">
        <f t="shared" si="1"/>
        <v>9209.567238968664</v>
      </c>
      <c r="I30" s="1">
        <f t="shared" si="2"/>
        <v>2207.196645389928</v>
      </c>
      <c r="J30" s="1">
        <f t="shared" si="3"/>
        <v>36778.763884358596</v>
      </c>
      <c r="K30" s="1">
        <f t="shared" si="4"/>
        <v>-3546.8391156414073</v>
      </c>
      <c r="L30" s="1">
        <v>13</v>
      </c>
      <c r="M30" s="1">
        <v>15</v>
      </c>
      <c r="N30" s="1">
        <v>2</v>
      </c>
      <c r="O30" s="1">
        <f t="shared" si="5"/>
        <v>10</v>
      </c>
      <c r="P30" s="1">
        <v>21</v>
      </c>
      <c r="Q30" s="1">
        <v>27</v>
      </c>
      <c r="R30" s="1">
        <v>26</v>
      </c>
      <c r="S30" s="1">
        <f t="shared" si="6"/>
        <v>24.666666666666668</v>
      </c>
    </row>
    <row r="31" spans="1:19" ht="12.75">
      <c r="A31" s="1" t="s">
        <v>62</v>
      </c>
      <c r="B31" s="1" t="s">
        <v>63</v>
      </c>
      <c r="C31" s="1">
        <v>76585</v>
      </c>
      <c r="D31" s="1">
        <v>10464.042878637581</v>
      </c>
      <c r="E31" s="1">
        <f t="shared" si="0"/>
        <v>87049.04287863759</v>
      </c>
      <c r="F31" s="1">
        <v>61728</v>
      </c>
      <c r="G31" s="1">
        <v>0</v>
      </c>
      <c r="H31" s="1">
        <f t="shared" si="1"/>
        <v>18419.13447793733</v>
      </c>
      <c r="I31" s="1">
        <f t="shared" si="2"/>
        <v>2952.87118775139</v>
      </c>
      <c r="J31" s="1">
        <f t="shared" si="3"/>
        <v>83100.00566568872</v>
      </c>
      <c r="K31" s="1">
        <f t="shared" si="4"/>
        <v>-3949.037212948868</v>
      </c>
      <c r="L31" s="1">
        <v>13</v>
      </c>
      <c r="M31" s="1">
        <v>15</v>
      </c>
      <c r="N31" s="1">
        <v>32</v>
      </c>
      <c r="O31" s="1">
        <f t="shared" si="5"/>
        <v>20</v>
      </c>
      <c r="P31" s="1">
        <v>41</v>
      </c>
      <c r="Q31" s="1">
        <v>29</v>
      </c>
      <c r="R31" s="1">
        <v>29</v>
      </c>
      <c r="S31" s="1">
        <f t="shared" si="6"/>
        <v>33</v>
      </c>
    </row>
    <row r="32" spans="1:19" ht="12.75">
      <c r="A32" s="1" t="s">
        <v>64</v>
      </c>
      <c r="B32" s="1" t="s">
        <v>65</v>
      </c>
      <c r="C32" s="1">
        <v>41457</v>
      </c>
      <c r="D32" s="1">
        <v>15206.595449999999</v>
      </c>
      <c r="E32" s="1">
        <f t="shared" si="0"/>
        <v>56663.59545</v>
      </c>
      <c r="F32" s="1">
        <v>36366</v>
      </c>
      <c r="G32" s="1">
        <v>0</v>
      </c>
      <c r="H32" s="1">
        <f t="shared" si="1"/>
        <v>24865.831545215395</v>
      </c>
      <c r="I32" s="1">
        <f t="shared" si="2"/>
        <v>11185.118135421933</v>
      </c>
      <c r="J32" s="1">
        <f t="shared" si="3"/>
        <v>72416.94968063732</v>
      </c>
      <c r="K32" s="1">
        <f t="shared" si="4"/>
        <v>15753.35423063732</v>
      </c>
      <c r="L32" s="1">
        <v>36</v>
      </c>
      <c r="M32" s="1">
        <v>10</v>
      </c>
      <c r="N32" s="1">
        <v>35</v>
      </c>
      <c r="O32" s="1">
        <f t="shared" si="5"/>
        <v>27</v>
      </c>
      <c r="P32" s="1">
        <v>126</v>
      </c>
      <c r="Q32" s="1">
        <v>133</v>
      </c>
      <c r="R32" s="1">
        <v>116</v>
      </c>
      <c r="S32" s="1">
        <f t="shared" si="6"/>
        <v>125</v>
      </c>
    </row>
    <row r="33" spans="1:19" ht="12.75">
      <c r="A33" s="1" t="s">
        <v>66</v>
      </c>
      <c r="B33" s="1" t="s">
        <v>67</v>
      </c>
      <c r="C33" s="1">
        <v>27778</v>
      </c>
      <c r="D33" s="1">
        <v>16468.001907364065</v>
      </c>
      <c r="E33" s="1">
        <f t="shared" si="0"/>
        <v>44246.001907364065</v>
      </c>
      <c r="F33" s="1">
        <v>16640</v>
      </c>
      <c r="G33" s="1">
        <v>0</v>
      </c>
      <c r="H33" s="1">
        <f t="shared" si="1"/>
        <v>8595.596089704088</v>
      </c>
      <c r="I33" s="1">
        <f t="shared" si="2"/>
        <v>4727.083656959902</v>
      </c>
      <c r="J33" s="1">
        <f t="shared" si="3"/>
        <v>29962.679746663987</v>
      </c>
      <c r="K33" s="1">
        <f t="shared" si="4"/>
        <v>-14283.322160700078</v>
      </c>
      <c r="L33" s="1">
        <v>5</v>
      </c>
      <c r="M33" s="1">
        <v>11</v>
      </c>
      <c r="N33" s="1">
        <v>12</v>
      </c>
      <c r="O33" s="1">
        <f t="shared" si="5"/>
        <v>9.333333333333334</v>
      </c>
      <c r="P33" s="1">
        <v>53.24305555555556</v>
      </c>
      <c r="Q33" s="1">
        <v>47.81018518518518</v>
      </c>
      <c r="R33" s="1">
        <v>57.43023255813954</v>
      </c>
      <c r="S33" s="1">
        <f t="shared" si="6"/>
        <v>52.827824432960085</v>
      </c>
    </row>
    <row r="34" spans="1:19" ht="12.75">
      <c r="A34" s="1" t="s">
        <v>68</v>
      </c>
      <c r="B34" s="1" t="s">
        <v>69</v>
      </c>
      <c r="C34" s="1">
        <v>0</v>
      </c>
      <c r="D34" s="1">
        <v>6003.959028726482</v>
      </c>
      <c r="E34" s="1">
        <f t="shared" si="0"/>
        <v>6003.959028726482</v>
      </c>
      <c r="F34" s="1">
        <v>0</v>
      </c>
      <c r="G34" s="1">
        <v>0</v>
      </c>
      <c r="H34" s="1">
        <f t="shared" si="1"/>
        <v>11972.437410659264</v>
      </c>
      <c r="I34" s="1">
        <f t="shared" si="2"/>
        <v>119.30792677783394</v>
      </c>
      <c r="J34" s="1">
        <f t="shared" si="3"/>
        <v>12091.745337437098</v>
      </c>
      <c r="K34" s="1">
        <f t="shared" si="4"/>
        <v>6087.786308710616</v>
      </c>
      <c r="L34" s="1">
        <v>1</v>
      </c>
      <c r="M34" s="1">
        <v>6</v>
      </c>
      <c r="N34" s="1">
        <v>32</v>
      </c>
      <c r="O34" s="1">
        <f t="shared" si="5"/>
        <v>13</v>
      </c>
      <c r="P34" s="1">
        <v>0</v>
      </c>
      <c r="Q34" s="1">
        <v>1</v>
      </c>
      <c r="R34" s="1">
        <v>3</v>
      </c>
      <c r="S34" s="1">
        <f t="shared" si="6"/>
        <v>1.3333333333333333</v>
      </c>
    </row>
    <row r="35" spans="1:19" ht="12.75">
      <c r="A35" s="1" t="s">
        <v>70</v>
      </c>
      <c r="B35" s="1" t="s">
        <v>71</v>
      </c>
      <c r="C35" s="1">
        <v>59986</v>
      </c>
      <c r="D35" s="1">
        <v>33063.88185</v>
      </c>
      <c r="E35" s="1">
        <f t="shared" si="0"/>
        <v>93049.88185</v>
      </c>
      <c r="F35" s="1">
        <v>14090</v>
      </c>
      <c r="G35" s="1">
        <v>11272</v>
      </c>
      <c r="H35" s="1">
        <f t="shared" si="1"/>
        <v>24251.860395950815</v>
      </c>
      <c r="I35" s="1">
        <f t="shared" si="2"/>
        <v>18374.903043591225</v>
      </c>
      <c r="J35" s="1">
        <f t="shared" si="3"/>
        <v>67988.76343954205</v>
      </c>
      <c r="K35" s="1">
        <f t="shared" si="4"/>
        <v>-25061.11841045796</v>
      </c>
      <c r="L35" s="1">
        <v>34</v>
      </c>
      <c r="M35" s="1">
        <v>19</v>
      </c>
      <c r="N35" s="1">
        <v>26</v>
      </c>
      <c r="O35" s="1">
        <f t="shared" si="5"/>
        <v>26.333333333333332</v>
      </c>
      <c r="P35" s="1">
        <v>216.4954128440367</v>
      </c>
      <c r="Q35" s="1">
        <v>190.26635873749038</v>
      </c>
      <c r="R35" s="1">
        <v>209.2879256965944</v>
      </c>
      <c r="S35" s="1">
        <f t="shared" si="6"/>
        <v>205.3498990927072</v>
      </c>
    </row>
    <row r="36" spans="1:19" ht="12.75">
      <c r="A36" s="1" t="s">
        <v>72</v>
      </c>
      <c r="B36" s="1" t="s">
        <v>73</v>
      </c>
      <c r="C36" s="1">
        <v>26637</v>
      </c>
      <c r="D36" s="1">
        <v>45458.54693178622</v>
      </c>
      <c r="E36" s="1">
        <f t="shared" si="0"/>
        <v>72095.54693178623</v>
      </c>
      <c r="F36" s="1">
        <v>8454</v>
      </c>
      <c r="G36" s="1">
        <v>0</v>
      </c>
      <c r="H36" s="1">
        <f t="shared" si="1"/>
        <v>13200.379709188419</v>
      </c>
      <c r="I36" s="1">
        <f t="shared" si="2"/>
        <v>5308.655444406962</v>
      </c>
      <c r="J36" s="1">
        <f t="shared" si="3"/>
        <v>26963.03515359538</v>
      </c>
      <c r="K36" s="1">
        <f t="shared" si="4"/>
        <v>-45132.51177819085</v>
      </c>
      <c r="L36" s="1">
        <v>14</v>
      </c>
      <c r="M36" s="1">
        <v>3</v>
      </c>
      <c r="N36" s="1">
        <v>26</v>
      </c>
      <c r="O36" s="1">
        <f t="shared" si="5"/>
        <v>14.333333333333334</v>
      </c>
      <c r="P36" s="1">
        <v>56.57756563245823</v>
      </c>
      <c r="Q36" s="1">
        <v>57.57194244604317</v>
      </c>
      <c r="R36" s="1">
        <v>63.832142857142856</v>
      </c>
      <c r="S36" s="1">
        <f t="shared" si="6"/>
        <v>59.32721697854809</v>
      </c>
    </row>
    <row r="37" spans="1:19" ht="12.75">
      <c r="A37" s="1" t="s">
        <v>74</v>
      </c>
      <c r="B37" s="1" t="s">
        <v>75</v>
      </c>
      <c r="C37" s="1">
        <v>2826</v>
      </c>
      <c r="D37" s="1">
        <v>12179.459743988004</v>
      </c>
      <c r="E37" s="1">
        <f t="shared" si="0"/>
        <v>15005.459743988004</v>
      </c>
      <c r="F37" s="1">
        <v>0</v>
      </c>
      <c r="G37" s="1">
        <v>0</v>
      </c>
      <c r="H37" s="1">
        <f t="shared" si="1"/>
        <v>25786.78826911226</v>
      </c>
      <c r="I37" s="1">
        <f t="shared" si="2"/>
        <v>3352.982814195568</v>
      </c>
      <c r="J37" s="1">
        <f t="shared" si="3"/>
        <v>29139.77108330783</v>
      </c>
      <c r="K37" s="1">
        <f t="shared" si="4"/>
        <v>14134.311339319827</v>
      </c>
      <c r="L37" s="1">
        <v>23</v>
      </c>
      <c r="M37" s="1">
        <v>4</v>
      </c>
      <c r="N37" s="1">
        <v>57</v>
      </c>
      <c r="O37" s="1">
        <f t="shared" si="5"/>
        <v>28</v>
      </c>
      <c r="P37" s="1">
        <v>31.211699164345404</v>
      </c>
      <c r="Q37" s="1">
        <v>35.29362880886427</v>
      </c>
      <c r="R37" s="1">
        <v>45.90909090909091</v>
      </c>
      <c r="S37" s="1">
        <f t="shared" si="6"/>
        <v>37.47147296076686</v>
      </c>
    </row>
    <row r="38" spans="1:19" ht="12.75">
      <c r="A38" s="1" t="s">
        <v>76</v>
      </c>
      <c r="B38" s="1" t="s">
        <v>77</v>
      </c>
      <c r="C38" s="1">
        <v>18105</v>
      </c>
      <c r="D38" s="1">
        <v>14752.58504201364</v>
      </c>
      <c r="E38" s="1">
        <f t="shared" si="0"/>
        <v>32857.58504201364</v>
      </c>
      <c r="F38" s="1">
        <v>7045</v>
      </c>
      <c r="G38" s="1">
        <v>0</v>
      </c>
      <c r="H38" s="1">
        <f t="shared" si="1"/>
        <v>14121.336433085286</v>
      </c>
      <c r="I38" s="1">
        <f t="shared" si="2"/>
        <v>3012.525151140307</v>
      </c>
      <c r="J38" s="1">
        <f t="shared" si="3"/>
        <v>24178.861584225593</v>
      </c>
      <c r="K38" s="1">
        <f t="shared" si="4"/>
        <v>-8678.723457788048</v>
      </c>
      <c r="L38" s="1">
        <v>23</v>
      </c>
      <c r="M38" s="1">
        <v>4</v>
      </c>
      <c r="N38" s="1">
        <v>19</v>
      </c>
      <c r="O38" s="1">
        <f t="shared" si="5"/>
        <v>15.333333333333334</v>
      </c>
      <c r="P38" s="1">
        <v>29</v>
      </c>
      <c r="Q38" s="1">
        <v>29</v>
      </c>
      <c r="R38" s="1">
        <v>43</v>
      </c>
      <c r="S38" s="1">
        <f t="shared" si="6"/>
        <v>33.666666666666664</v>
      </c>
    </row>
    <row r="39" spans="1:19" ht="12.75">
      <c r="A39" s="1" t="s">
        <v>78</v>
      </c>
      <c r="B39" s="1" t="s">
        <v>79</v>
      </c>
      <c r="C39" s="1">
        <v>40605</v>
      </c>
      <c r="D39" s="1">
        <v>34479.878993543505</v>
      </c>
      <c r="E39" s="1">
        <f t="shared" si="0"/>
        <v>75084.8789935435</v>
      </c>
      <c r="F39" s="1">
        <v>25362</v>
      </c>
      <c r="G39" s="1">
        <v>0</v>
      </c>
      <c r="H39" s="1">
        <f t="shared" si="1"/>
        <v>15656.264306246729</v>
      </c>
      <c r="I39" s="1">
        <f t="shared" si="2"/>
        <v>12286.206744446812</v>
      </c>
      <c r="J39" s="1">
        <f t="shared" si="3"/>
        <v>53304.47105069354</v>
      </c>
      <c r="K39" s="1">
        <f t="shared" si="4"/>
        <v>-21780.407942849968</v>
      </c>
      <c r="L39" s="1">
        <v>30</v>
      </c>
      <c r="M39" s="1">
        <v>15</v>
      </c>
      <c r="N39" s="1">
        <v>6</v>
      </c>
      <c r="O39" s="1">
        <f t="shared" si="5"/>
        <v>17</v>
      </c>
      <c r="P39" s="1">
        <v>149.915857605178</v>
      </c>
      <c r="Q39" s="1">
        <v>145</v>
      </c>
      <c r="R39" s="1">
        <v>117</v>
      </c>
      <c r="S39" s="1">
        <f t="shared" si="6"/>
        <v>137.30528586839264</v>
      </c>
    </row>
    <row r="40" spans="1:19" ht="12.75">
      <c r="A40" s="1" t="s">
        <v>80</v>
      </c>
      <c r="B40" s="1" t="s">
        <v>81</v>
      </c>
      <c r="C40" s="1">
        <v>11272</v>
      </c>
      <c r="D40" s="1">
        <v>13723.334922803388</v>
      </c>
      <c r="E40" s="1">
        <f t="shared" si="0"/>
        <v>24995.334922803388</v>
      </c>
      <c r="F40" s="1">
        <v>11272</v>
      </c>
      <c r="G40" s="1">
        <v>0</v>
      </c>
      <c r="H40" s="1">
        <f t="shared" si="1"/>
        <v>14428.322007717572</v>
      </c>
      <c r="I40" s="1">
        <f t="shared" si="2"/>
        <v>8327.718782239557</v>
      </c>
      <c r="J40" s="1">
        <f t="shared" si="3"/>
        <v>34028.04078995713</v>
      </c>
      <c r="K40" s="1">
        <f t="shared" si="4"/>
        <v>9032.705867153742</v>
      </c>
      <c r="L40" s="1">
        <v>20</v>
      </c>
      <c r="M40" s="1">
        <v>21</v>
      </c>
      <c r="N40" s="1">
        <v>6</v>
      </c>
      <c r="O40" s="1">
        <f t="shared" si="5"/>
        <v>15.666666666666666</v>
      </c>
      <c r="P40" s="1">
        <v>110.2008547008547</v>
      </c>
      <c r="Q40" s="1">
        <v>73</v>
      </c>
      <c r="R40" s="1">
        <v>96</v>
      </c>
      <c r="S40" s="1">
        <f t="shared" si="6"/>
        <v>93.06695156695157</v>
      </c>
    </row>
    <row r="41" spans="1:19" ht="12.75">
      <c r="A41" s="1" t="s">
        <v>82</v>
      </c>
      <c r="B41" s="1" t="s">
        <v>83</v>
      </c>
      <c r="C41" s="1">
        <v>36552</v>
      </c>
      <c r="D41" s="1">
        <v>28739.070299999996</v>
      </c>
      <c r="E41" s="1">
        <f t="shared" si="0"/>
        <v>65291.07029999999</v>
      </c>
      <c r="F41" s="1">
        <v>29589</v>
      </c>
      <c r="G41" s="1">
        <v>0</v>
      </c>
      <c r="H41" s="1">
        <f t="shared" si="1"/>
        <v>45126.87947094646</v>
      </c>
      <c r="I41" s="1">
        <f t="shared" si="2"/>
        <v>12220.12317378423</v>
      </c>
      <c r="J41" s="1">
        <f t="shared" si="3"/>
        <v>86936.00264473069</v>
      </c>
      <c r="K41" s="1">
        <f t="shared" si="4"/>
        <v>21644.932344730696</v>
      </c>
      <c r="L41" s="1">
        <v>60</v>
      </c>
      <c r="M41" s="1">
        <v>39</v>
      </c>
      <c r="N41" s="1">
        <v>48</v>
      </c>
      <c r="O41" s="1">
        <f t="shared" si="5"/>
        <v>49</v>
      </c>
      <c r="P41" s="1">
        <v>136.65529010238907</v>
      </c>
      <c r="Q41" s="1">
        <v>137.5389170896785</v>
      </c>
      <c r="R41" s="1">
        <v>135.50608695652173</v>
      </c>
      <c r="S41" s="1">
        <f t="shared" si="6"/>
        <v>136.56676471619642</v>
      </c>
    </row>
    <row r="42" spans="1:19" ht="12.75">
      <c r="A42" s="1" t="s">
        <v>84</v>
      </c>
      <c r="B42" s="1" t="s">
        <v>85</v>
      </c>
      <c r="C42" s="1">
        <v>27671</v>
      </c>
      <c r="D42" s="1">
        <v>26785.9296</v>
      </c>
      <c r="E42" s="1">
        <f t="shared" si="0"/>
        <v>54456.9296</v>
      </c>
      <c r="F42" s="1">
        <v>25362</v>
      </c>
      <c r="G42" s="1">
        <v>0</v>
      </c>
      <c r="H42" s="1">
        <f t="shared" si="1"/>
        <v>4911.76919411662</v>
      </c>
      <c r="I42" s="1">
        <f t="shared" si="2"/>
        <v>4812.002730651538</v>
      </c>
      <c r="J42" s="1">
        <f t="shared" si="3"/>
        <v>35085.77192476816</v>
      </c>
      <c r="K42" s="1">
        <f t="shared" si="4"/>
        <v>-19371.157675231843</v>
      </c>
      <c r="L42" s="1">
        <v>12</v>
      </c>
      <c r="M42" s="1">
        <v>3</v>
      </c>
      <c r="N42" s="1">
        <v>1</v>
      </c>
      <c r="O42" s="1">
        <f t="shared" si="5"/>
        <v>5.333333333333333</v>
      </c>
      <c r="P42" s="1">
        <v>48</v>
      </c>
      <c r="Q42" s="1">
        <v>58</v>
      </c>
      <c r="R42" s="1">
        <v>55.33052884615385</v>
      </c>
      <c r="S42" s="1">
        <f t="shared" si="6"/>
        <v>53.77684294871795</v>
      </c>
    </row>
    <row r="43" spans="1:19" ht="12.75">
      <c r="A43" s="1" t="s">
        <v>86</v>
      </c>
      <c r="B43" s="1" t="s">
        <v>87</v>
      </c>
      <c r="C43" s="1">
        <v>7535</v>
      </c>
      <c r="D43" s="1">
        <v>34308.33730700846</v>
      </c>
      <c r="E43" s="1">
        <f t="shared" si="0"/>
        <v>41843.33730700846</v>
      </c>
      <c r="F43" s="1">
        <v>0</v>
      </c>
      <c r="G43" s="1">
        <v>0</v>
      </c>
      <c r="H43" s="1">
        <f t="shared" si="1"/>
        <v>33154.44206028719</v>
      </c>
      <c r="I43" s="1">
        <f t="shared" si="2"/>
        <v>7772.078418263801</v>
      </c>
      <c r="J43" s="1">
        <f t="shared" si="3"/>
        <v>40926.52047855099</v>
      </c>
      <c r="K43" s="1">
        <f t="shared" si="4"/>
        <v>-916.8168284574713</v>
      </c>
      <c r="L43" s="1">
        <v>30</v>
      </c>
      <c r="M43" s="1">
        <v>38</v>
      </c>
      <c r="N43" s="1">
        <v>40</v>
      </c>
      <c r="O43" s="1">
        <f t="shared" si="5"/>
        <v>36</v>
      </c>
      <c r="P43" s="1">
        <v>91.56268221574344</v>
      </c>
      <c r="Q43" s="1">
        <v>85.67605633802816</v>
      </c>
      <c r="R43" s="1">
        <v>83.33333333333333</v>
      </c>
      <c r="S43" s="1">
        <f t="shared" si="6"/>
        <v>86.85735729570165</v>
      </c>
    </row>
    <row r="44" spans="1:19" ht="12.75">
      <c r="A44" s="1" t="s">
        <v>88</v>
      </c>
      <c r="B44" s="1" t="s">
        <v>89</v>
      </c>
      <c r="C44" s="1">
        <v>34271</v>
      </c>
      <c r="D44" s="1">
        <v>25948.8693</v>
      </c>
      <c r="E44" s="1">
        <f t="shared" si="0"/>
        <v>60219.8693</v>
      </c>
      <c r="F44" s="1">
        <v>8454</v>
      </c>
      <c r="G44" s="1">
        <v>0</v>
      </c>
      <c r="H44" s="1">
        <f t="shared" si="1"/>
        <v>37145.25453050695</v>
      </c>
      <c r="I44" s="1">
        <f t="shared" si="2"/>
        <v>7665.534295475832</v>
      </c>
      <c r="J44" s="1">
        <f t="shared" si="3"/>
        <v>53264.78882598278</v>
      </c>
      <c r="K44" s="1">
        <f t="shared" si="4"/>
        <v>-6955.080474017217</v>
      </c>
      <c r="L44" s="1">
        <v>30</v>
      </c>
      <c r="M44" s="1">
        <v>38</v>
      </c>
      <c r="N44" s="1">
        <v>53</v>
      </c>
      <c r="O44" s="1">
        <f t="shared" si="5"/>
        <v>40.333333333333336</v>
      </c>
      <c r="P44" s="1">
        <v>88</v>
      </c>
      <c r="Q44" s="1">
        <v>81</v>
      </c>
      <c r="R44" s="1">
        <v>88</v>
      </c>
      <c r="S44" s="1">
        <f t="shared" si="6"/>
        <v>85.66666666666667</v>
      </c>
    </row>
    <row r="45" spans="1:19" ht="12.75">
      <c r="A45" s="1" t="s">
        <v>90</v>
      </c>
      <c r="B45" s="1" t="s">
        <v>91</v>
      </c>
      <c r="C45" s="1">
        <v>0</v>
      </c>
      <c r="D45" s="1">
        <v>29848.253457097366</v>
      </c>
      <c r="E45" s="1">
        <f t="shared" si="0"/>
        <v>29848.253457097366</v>
      </c>
      <c r="F45" s="1">
        <v>0</v>
      </c>
      <c r="G45" s="1">
        <v>0</v>
      </c>
      <c r="H45" s="1">
        <f t="shared" si="1"/>
        <v>33461.427634919484</v>
      </c>
      <c r="I45" s="1">
        <f t="shared" si="2"/>
        <v>12585.46259757806</v>
      </c>
      <c r="J45" s="1">
        <f t="shared" si="3"/>
        <v>46046.89023249754</v>
      </c>
      <c r="K45" s="1">
        <f t="shared" si="4"/>
        <v>16198.636775400177</v>
      </c>
      <c r="L45" s="1">
        <v>52</v>
      </c>
      <c r="M45" s="1">
        <v>52</v>
      </c>
      <c r="N45" s="1">
        <v>5</v>
      </c>
      <c r="O45" s="1">
        <f t="shared" si="5"/>
        <v>36.333333333333336</v>
      </c>
      <c r="P45" s="1">
        <v>130.41617647058823</v>
      </c>
      <c r="Q45" s="1">
        <v>140.84806629834253</v>
      </c>
      <c r="R45" s="1">
        <v>150.68467336683418</v>
      </c>
      <c r="S45" s="1">
        <f t="shared" si="6"/>
        <v>140.64963871192165</v>
      </c>
    </row>
    <row r="46" spans="1:19" ht="12.75">
      <c r="A46" s="1" t="s">
        <v>92</v>
      </c>
      <c r="B46" s="1" t="s">
        <v>93</v>
      </c>
      <c r="C46" s="1">
        <v>11004</v>
      </c>
      <c r="D46" s="1">
        <v>21614.252503415333</v>
      </c>
      <c r="E46" s="1">
        <f t="shared" si="0"/>
        <v>32618.252503415333</v>
      </c>
      <c r="F46" s="1">
        <v>0</v>
      </c>
      <c r="G46" s="1">
        <v>0</v>
      </c>
      <c r="H46" s="1">
        <f t="shared" si="1"/>
        <v>25786.78826911226</v>
      </c>
      <c r="I46" s="1">
        <f t="shared" si="2"/>
        <v>4175.777437224188</v>
      </c>
      <c r="J46" s="1">
        <f t="shared" si="3"/>
        <v>29962.56570633645</v>
      </c>
      <c r="K46" s="1">
        <f t="shared" si="4"/>
        <v>-2655.6867970788844</v>
      </c>
      <c r="L46" s="1">
        <v>4</v>
      </c>
      <c r="M46" s="1">
        <v>12</v>
      </c>
      <c r="N46" s="1">
        <v>68</v>
      </c>
      <c r="O46" s="1">
        <f t="shared" si="5"/>
        <v>28</v>
      </c>
      <c r="P46" s="1">
        <v>53</v>
      </c>
      <c r="Q46" s="1">
        <v>42</v>
      </c>
      <c r="R46" s="1">
        <v>45</v>
      </c>
      <c r="S46" s="1">
        <f t="shared" si="6"/>
        <v>46.666666666666664</v>
      </c>
    </row>
    <row r="47" spans="1:19" ht="12.75">
      <c r="A47" s="1" t="s">
        <v>94</v>
      </c>
      <c r="B47" s="1" t="s">
        <v>95</v>
      </c>
      <c r="C47" s="1">
        <v>29345</v>
      </c>
      <c r="D47" s="1">
        <v>37567.62935117427</v>
      </c>
      <c r="E47" s="1">
        <f t="shared" si="0"/>
        <v>66912.62935117427</v>
      </c>
      <c r="F47" s="1">
        <v>16640</v>
      </c>
      <c r="G47" s="1">
        <v>0</v>
      </c>
      <c r="H47" s="1">
        <f t="shared" si="1"/>
        <v>17805.163328672752</v>
      </c>
      <c r="I47" s="1">
        <f t="shared" si="2"/>
        <v>13956.904342181739</v>
      </c>
      <c r="J47" s="1">
        <f t="shared" si="3"/>
        <v>48402.06767085449</v>
      </c>
      <c r="K47" s="1">
        <f t="shared" si="4"/>
        <v>-18510.561680319777</v>
      </c>
      <c r="L47" s="1">
        <v>18</v>
      </c>
      <c r="M47" s="1">
        <v>30</v>
      </c>
      <c r="N47" s="1">
        <v>10</v>
      </c>
      <c r="O47" s="1">
        <f t="shared" si="5"/>
        <v>19.333333333333332</v>
      </c>
      <c r="P47" s="1">
        <v>180</v>
      </c>
      <c r="Q47" s="1">
        <v>145.5253863134658</v>
      </c>
      <c r="R47" s="1">
        <v>142.40343347639484</v>
      </c>
      <c r="S47" s="1">
        <f t="shared" si="6"/>
        <v>155.97627326328688</v>
      </c>
    </row>
    <row r="48" spans="1:19" ht="12.75">
      <c r="A48" s="1" t="s">
        <v>96</v>
      </c>
      <c r="B48" s="1" t="s">
        <v>97</v>
      </c>
      <c r="C48" s="1">
        <v>2826</v>
      </c>
      <c r="D48" s="1">
        <v>12555.904499999999</v>
      </c>
      <c r="E48" s="1">
        <f t="shared" si="0"/>
        <v>15381.904499999999</v>
      </c>
      <c r="F48" s="1">
        <v>0</v>
      </c>
      <c r="G48" s="1">
        <v>0</v>
      </c>
      <c r="H48" s="1">
        <f t="shared" si="1"/>
        <v>10130.52396286553</v>
      </c>
      <c r="I48" s="1">
        <f t="shared" si="2"/>
        <v>4353.349332127508</v>
      </c>
      <c r="J48" s="1">
        <f t="shared" si="3"/>
        <v>14483.873294993038</v>
      </c>
      <c r="K48" s="1">
        <f t="shared" si="4"/>
        <v>-898.0312050069606</v>
      </c>
      <c r="L48" s="1">
        <v>4</v>
      </c>
      <c r="M48" s="1">
        <v>12</v>
      </c>
      <c r="N48" s="1">
        <v>17</v>
      </c>
      <c r="O48" s="1">
        <f t="shared" si="5"/>
        <v>11</v>
      </c>
      <c r="P48" s="1">
        <v>54.4</v>
      </c>
      <c r="Q48" s="1">
        <v>45.728155339805824</v>
      </c>
      <c r="R48" s="1">
        <v>45.8252427184466</v>
      </c>
      <c r="S48" s="1">
        <f t="shared" si="6"/>
        <v>48.651132686084146</v>
      </c>
    </row>
    <row r="49" spans="1:19" ht="12.75">
      <c r="A49" s="1" t="s">
        <v>98</v>
      </c>
      <c r="B49" s="1" t="s">
        <v>99</v>
      </c>
      <c r="C49" s="1">
        <v>16424</v>
      </c>
      <c r="D49" s="1">
        <v>26760.5030994666</v>
      </c>
      <c r="E49" s="1">
        <f t="shared" si="0"/>
        <v>43184.5030994666</v>
      </c>
      <c r="F49" s="1">
        <v>8186</v>
      </c>
      <c r="G49" s="1">
        <v>0</v>
      </c>
      <c r="H49" s="1">
        <f t="shared" si="1"/>
        <v>17498.177754040462</v>
      </c>
      <c r="I49" s="1">
        <f t="shared" si="2"/>
        <v>4802.1440528078165</v>
      </c>
      <c r="J49" s="1">
        <f t="shared" si="3"/>
        <v>30486.32180684828</v>
      </c>
      <c r="K49" s="1">
        <f t="shared" si="4"/>
        <v>-12698.181292618323</v>
      </c>
      <c r="L49" s="1">
        <v>4</v>
      </c>
      <c r="M49" s="1">
        <v>18</v>
      </c>
      <c r="N49" s="1">
        <v>35</v>
      </c>
      <c r="O49" s="1">
        <f t="shared" si="5"/>
        <v>19</v>
      </c>
      <c r="P49" s="1">
        <v>50</v>
      </c>
      <c r="Q49" s="1">
        <v>43</v>
      </c>
      <c r="R49" s="1">
        <v>68</v>
      </c>
      <c r="S49" s="1">
        <f t="shared" si="6"/>
        <v>53.666666666666664</v>
      </c>
    </row>
    <row r="50" spans="1:19" ht="12.75">
      <c r="A50" s="1" t="s">
        <v>100</v>
      </c>
      <c r="B50" s="1" t="s">
        <v>101</v>
      </c>
      <c r="C50" s="1">
        <v>27206</v>
      </c>
      <c r="D50" s="1">
        <v>26417.419726396518</v>
      </c>
      <c r="E50" s="1">
        <f t="shared" si="0"/>
        <v>53623.41972639652</v>
      </c>
      <c r="F50" s="1">
        <v>20465</v>
      </c>
      <c r="G50" s="1">
        <v>0</v>
      </c>
      <c r="H50" s="1">
        <f t="shared" si="1"/>
        <v>36838.26895587466</v>
      </c>
      <c r="I50" s="1">
        <f t="shared" si="2"/>
        <v>5667.126521947112</v>
      </c>
      <c r="J50" s="1">
        <f t="shared" si="3"/>
        <v>62970.39547782177</v>
      </c>
      <c r="K50" s="1">
        <f t="shared" si="4"/>
        <v>9346.975751425249</v>
      </c>
      <c r="L50" s="1">
        <v>34</v>
      </c>
      <c r="M50" s="1">
        <v>29</v>
      </c>
      <c r="N50" s="1">
        <v>57</v>
      </c>
      <c r="O50" s="1">
        <f t="shared" si="5"/>
        <v>40</v>
      </c>
      <c r="P50" s="1">
        <v>64</v>
      </c>
      <c r="Q50" s="1">
        <v>61</v>
      </c>
      <c r="R50" s="1">
        <v>65</v>
      </c>
      <c r="S50" s="1">
        <f t="shared" si="6"/>
        <v>63.333333333333336</v>
      </c>
    </row>
    <row r="51" spans="1:19" ht="12.75">
      <c r="A51" s="1" t="s">
        <v>102</v>
      </c>
      <c r="B51" s="1" t="s">
        <v>103</v>
      </c>
      <c r="C51" s="1">
        <v>5719</v>
      </c>
      <c r="D51" s="1">
        <v>43945.66575</v>
      </c>
      <c r="E51" s="1">
        <f t="shared" si="0"/>
        <v>49664.66575</v>
      </c>
      <c r="F51" s="1">
        <v>0</v>
      </c>
      <c r="G51" s="1">
        <v>0</v>
      </c>
      <c r="H51" s="1">
        <f t="shared" si="1"/>
        <v>18419.13447793733</v>
      </c>
      <c r="I51" s="1">
        <f t="shared" si="2"/>
        <v>14088.562682253596</v>
      </c>
      <c r="J51" s="1">
        <f t="shared" si="3"/>
        <v>32507.697160190924</v>
      </c>
      <c r="K51" s="1">
        <f t="shared" si="4"/>
        <v>-17156.968589809076</v>
      </c>
      <c r="L51" s="1">
        <v>25</v>
      </c>
      <c r="M51" s="1">
        <v>19</v>
      </c>
      <c r="N51" s="1">
        <v>16</v>
      </c>
      <c r="O51" s="1">
        <f t="shared" si="5"/>
        <v>20</v>
      </c>
      <c r="P51" s="1">
        <v>146</v>
      </c>
      <c r="Q51" s="1">
        <v>171.6727493917275</v>
      </c>
      <c r="R51" s="1">
        <v>154.67013888888889</v>
      </c>
      <c r="S51" s="1">
        <f t="shared" si="6"/>
        <v>157.44762942687214</v>
      </c>
    </row>
    <row r="52" spans="1:19" ht="12.75">
      <c r="A52" s="1" t="s">
        <v>104</v>
      </c>
      <c r="B52" s="1" t="s">
        <v>105</v>
      </c>
      <c r="C52" s="1">
        <v>33280</v>
      </c>
      <c r="D52" s="1">
        <v>41684.62982801529</v>
      </c>
      <c r="E52" s="1">
        <f t="shared" si="0"/>
        <v>74964.62982801528</v>
      </c>
      <c r="F52" s="1">
        <v>7045</v>
      </c>
      <c r="G52" s="1">
        <v>0</v>
      </c>
      <c r="H52" s="1">
        <f t="shared" si="1"/>
        <v>37145.25453050695</v>
      </c>
      <c r="I52" s="1">
        <f t="shared" si="2"/>
        <v>8851.548157667426</v>
      </c>
      <c r="J52" s="1">
        <f t="shared" si="3"/>
        <v>53041.80268817438</v>
      </c>
      <c r="K52" s="1">
        <f t="shared" si="4"/>
        <v>-21922.827139840905</v>
      </c>
      <c r="L52" s="1">
        <v>41</v>
      </c>
      <c r="M52" s="1">
        <v>45</v>
      </c>
      <c r="N52" s="1">
        <v>35</v>
      </c>
      <c r="O52" s="1">
        <f t="shared" si="5"/>
        <v>40.333333333333336</v>
      </c>
      <c r="P52" s="1">
        <v>111.90925266903915</v>
      </c>
      <c r="Q52" s="1">
        <v>79.12413793103448</v>
      </c>
      <c r="R52" s="1">
        <v>105.72972972972973</v>
      </c>
      <c r="S52" s="1">
        <f t="shared" si="6"/>
        <v>98.92104010993445</v>
      </c>
    </row>
    <row r="53" spans="1:19" ht="12.75">
      <c r="A53" s="1" t="s">
        <v>106</v>
      </c>
      <c r="B53" s="1" t="s">
        <v>107</v>
      </c>
      <c r="C53" s="1">
        <v>54330</v>
      </c>
      <c r="D53" s="1">
        <v>21785.79418995038</v>
      </c>
      <c r="E53" s="1">
        <f t="shared" si="0"/>
        <v>76115.79418995038</v>
      </c>
      <c r="F53" s="1">
        <v>43009</v>
      </c>
      <c r="G53" s="1">
        <v>0</v>
      </c>
      <c r="H53" s="1">
        <f t="shared" si="1"/>
        <v>6753.6826419103545</v>
      </c>
      <c r="I53" s="1">
        <f t="shared" si="2"/>
        <v>2463.190978249103</v>
      </c>
      <c r="J53" s="1">
        <f t="shared" si="3"/>
        <v>52225.87362015946</v>
      </c>
      <c r="K53" s="1">
        <f t="shared" si="4"/>
        <v>-23889.92056979092</v>
      </c>
      <c r="L53" s="1">
        <v>11</v>
      </c>
      <c r="M53" s="1">
        <v>6</v>
      </c>
      <c r="N53" s="1">
        <v>5</v>
      </c>
      <c r="O53" s="1">
        <f t="shared" si="5"/>
        <v>7.333333333333333</v>
      </c>
      <c r="P53" s="1">
        <v>24.79220779220779</v>
      </c>
      <c r="Q53" s="1">
        <v>20.67467948717949</v>
      </c>
      <c r="R53" s="1">
        <v>37.11575562700965</v>
      </c>
      <c r="S53" s="1">
        <f t="shared" si="6"/>
        <v>27.52754763546564</v>
      </c>
    </row>
    <row r="54" spans="1:19" ht="12.75">
      <c r="A54" s="1" t="s">
        <v>108</v>
      </c>
      <c r="B54" s="1" t="s">
        <v>109</v>
      </c>
      <c r="C54" s="1">
        <v>67558</v>
      </c>
      <c r="D54" s="1">
        <v>36551.63309999999</v>
      </c>
      <c r="E54" s="1">
        <f t="shared" si="0"/>
        <v>104109.63309999999</v>
      </c>
      <c r="F54" s="1">
        <v>34689</v>
      </c>
      <c r="G54" s="1">
        <v>0</v>
      </c>
      <c r="H54" s="1">
        <f t="shared" si="1"/>
        <v>40522.09585146212</v>
      </c>
      <c r="I54" s="1">
        <f t="shared" si="2"/>
        <v>13516.798978672097</v>
      </c>
      <c r="J54" s="1">
        <f t="shared" si="3"/>
        <v>88727.89483013423</v>
      </c>
      <c r="K54" s="1">
        <f t="shared" si="4"/>
        <v>-15381.73826986576</v>
      </c>
      <c r="L54" s="1">
        <v>55</v>
      </c>
      <c r="M54" s="1">
        <v>45</v>
      </c>
      <c r="N54" s="1">
        <v>32</v>
      </c>
      <c r="O54" s="1">
        <f t="shared" si="5"/>
        <v>44</v>
      </c>
      <c r="P54" s="1">
        <v>148.29199372056516</v>
      </c>
      <c r="Q54" s="1">
        <v>152.15654952076676</v>
      </c>
      <c r="R54" s="1">
        <v>152.725</v>
      </c>
      <c r="S54" s="1">
        <f t="shared" si="6"/>
        <v>151.05784774711063</v>
      </c>
    </row>
    <row r="55" spans="1:19" ht="12.75">
      <c r="A55" s="1" t="s">
        <v>110</v>
      </c>
      <c r="B55" s="1" t="s">
        <v>111</v>
      </c>
      <c r="C55" s="1">
        <v>32139</v>
      </c>
      <c r="D55" s="1">
        <v>40655.379708805034</v>
      </c>
      <c r="E55" s="1">
        <f t="shared" si="0"/>
        <v>72794.37970880503</v>
      </c>
      <c r="F55" s="1">
        <v>15499</v>
      </c>
      <c r="G55" s="1">
        <v>0</v>
      </c>
      <c r="H55" s="1">
        <f t="shared" si="1"/>
        <v>26707.744993009124</v>
      </c>
      <c r="I55" s="1">
        <f t="shared" si="2"/>
        <v>1908.926828445343</v>
      </c>
      <c r="J55" s="1">
        <f t="shared" si="3"/>
        <v>44115.67182145447</v>
      </c>
      <c r="K55" s="1">
        <f t="shared" si="4"/>
        <v>-28678.707887350567</v>
      </c>
      <c r="L55" s="1">
        <v>32</v>
      </c>
      <c r="M55" s="1">
        <v>16</v>
      </c>
      <c r="N55" s="1">
        <v>39</v>
      </c>
      <c r="O55" s="1">
        <f t="shared" si="5"/>
        <v>29</v>
      </c>
      <c r="P55" s="1">
        <v>29</v>
      </c>
      <c r="Q55" s="1">
        <v>20</v>
      </c>
      <c r="R55" s="1">
        <v>15</v>
      </c>
      <c r="S55" s="1">
        <f t="shared" si="6"/>
        <v>21.333333333333332</v>
      </c>
    </row>
    <row r="56" spans="1:19" ht="12.75">
      <c r="A56" s="1" t="s">
        <v>112</v>
      </c>
      <c r="B56" s="1" t="s">
        <v>113</v>
      </c>
      <c r="C56" s="1">
        <v>6829</v>
      </c>
      <c r="D56" s="1">
        <v>26417.419726396518</v>
      </c>
      <c r="E56" s="1">
        <f t="shared" si="0"/>
        <v>33246.41972639652</v>
      </c>
      <c r="F56" s="1">
        <v>0</v>
      </c>
      <c r="G56" s="1">
        <v>0</v>
      </c>
      <c r="H56" s="1">
        <f t="shared" si="1"/>
        <v>29163.629590067438</v>
      </c>
      <c r="I56" s="1">
        <f t="shared" si="2"/>
        <v>13451.968744200778</v>
      </c>
      <c r="J56" s="1">
        <f t="shared" si="3"/>
        <v>42615.598334268216</v>
      </c>
      <c r="K56" s="1">
        <f t="shared" si="4"/>
        <v>9369.178607871698</v>
      </c>
      <c r="L56" s="1">
        <v>39</v>
      </c>
      <c r="M56" s="1">
        <v>39</v>
      </c>
      <c r="N56" s="1">
        <v>17</v>
      </c>
      <c r="O56" s="1">
        <f t="shared" si="5"/>
        <v>31.666666666666668</v>
      </c>
      <c r="P56" s="1">
        <v>155</v>
      </c>
      <c r="Q56" s="1">
        <v>132</v>
      </c>
      <c r="R56" s="1">
        <v>164</v>
      </c>
      <c r="S56" s="1">
        <f t="shared" si="6"/>
        <v>150.33333333333334</v>
      </c>
    </row>
    <row r="57" spans="1:19" ht="12.75">
      <c r="A57" s="1" t="s">
        <v>114</v>
      </c>
      <c r="B57" s="1" t="s">
        <v>115</v>
      </c>
      <c r="C57" s="1">
        <v>24869</v>
      </c>
      <c r="D57" s="1">
        <v>44364.1959</v>
      </c>
      <c r="E57" s="1">
        <f t="shared" si="0"/>
        <v>69233.19589999999</v>
      </c>
      <c r="F57" s="1">
        <v>16908</v>
      </c>
      <c r="G57" s="1">
        <v>0</v>
      </c>
      <c r="H57" s="1">
        <f t="shared" si="1"/>
        <v>61704.10050109005</v>
      </c>
      <c r="I57" s="1">
        <f t="shared" si="2"/>
        <v>22511.86196524065</v>
      </c>
      <c r="J57" s="1">
        <f t="shared" si="3"/>
        <v>101123.9624663307</v>
      </c>
      <c r="K57" s="1">
        <f t="shared" si="4"/>
        <v>31890.766566330713</v>
      </c>
      <c r="L57" s="1">
        <v>55</v>
      </c>
      <c r="M57" s="1">
        <v>78</v>
      </c>
      <c r="N57" s="1">
        <v>68</v>
      </c>
      <c r="O57" s="1">
        <f t="shared" si="5"/>
        <v>67</v>
      </c>
      <c r="P57" s="1">
        <v>267.219512195122</v>
      </c>
      <c r="Q57" s="1">
        <v>255.98774509803923</v>
      </c>
      <c r="R57" s="1">
        <v>231.54098360655738</v>
      </c>
      <c r="S57" s="1">
        <f t="shared" si="6"/>
        <v>251.58274696657284</v>
      </c>
    </row>
    <row r="58" spans="1:19" ht="12.75">
      <c r="A58" s="1" t="s">
        <v>116</v>
      </c>
      <c r="B58" s="1" t="s">
        <v>117</v>
      </c>
      <c r="C58" s="1">
        <v>23486</v>
      </c>
      <c r="D58" s="1">
        <v>24693.27885</v>
      </c>
      <c r="E58" s="1">
        <f t="shared" si="0"/>
        <v>48179.27885</v>
      </c>
      <c r="F58" s="1">
        <v>22544</v>
      </c>
      <c r="G58" s="1">
        <v>0</v>
      </c>
      <c r="H58" s="1">
        <f t="shared" si="1"/>
        <v>14735.307582349864</v>
      </c>
      <c r="I58" s="1">
        <f t="shared" si="2"/>
        <v>7477.53107289137</v>
      </c>
      <c r="J58" s="1">
        <f t="shared" si="3"/>
        <v>44756.838655241234</v>
      </c>
      <c r="K58" s="1">
        <f t="shared" si="4"/>
        <v>-3422.4401947587685</v>
      </c>
      <c r="L58" s="1">
        <v>18</v>
      </c>
      <c r="M58" s="1">
        <v>20</v>
      </c>
      <c r="N58" s="1">
        <v>10</v>
      </c>
      <c r="O58" s="1">
        <f t="shared" si="5"/>
        <v>16</v>
      </c>
      <c r="P58" s="1">
        <v>85.46616541353383</v>
      </c>
      <c r="Q58" s="1">
        <v>90.01884422110552</v>
      </c>
      <c r="R58" s="1">
        <v>75.21186440677965</v>
      </c>
      <c r="S58" s="1">
        <f t="shared" si="6"/>
        <v>83.56562468047301</v>
      </c>
    </row>
    <row r="59" spans="1:19" ht="12.75">
      <c r="A59" s="1" t="s">
        <v>118</v>
      </c>
      <c r="B59" s="1" t="s">
        <v>119</v>
      </c>
      <c r="C59" s="1">
        <v>12681</v>
      </c>
      <c r="D59" s="1">
        <v>11493.292997847837</v>
      </c>
      <c r="E59" s="1">
        <f t="shared" si="0"/>
        <v>24174.292997847835</v>
      </c>
      <c r="F59" s="1">
        <v>12681</v>
      </c>
      <c r="G59" s="1">
        <v>0</v>
      </c>
      <c r="H59" s="1">
        <f t="shared" si="1"/>
        <v>36838.26895587466</v>
      </c>
      <c r="I59" s="1">
        <f t="shared" si="2"/>
        <v>10034.01583109098</v>
      </c>
      <c r="J59" s="1">
        <f t="shared" si="3"/>
        <v>59553.28478696564</v>
      </c>
      <c r="K59" s="1">
        <f t="shared" si="4"/>
        <v>35378.991789117805</v>
      </c>
      <c r="L59" s="1">
        <v>50</v>
      </c>
      <c r="M59" s="1">
        <v>35</v>
      </c>
      <c r="N59" s="1">
        <v>35</v>
      </c>
      <c r="O59" s="1">
        <f t="shared" si="5"/>
        <v>40</v>
      </c>
      <c r="P59" s="1">
        <v>119.49027237354086</v>
      </c>
      <c r="Q59" s="1">
        <v>120.83895131086142</v>
      </c>
      <c r="R59" s="1">
        <v>96.078125</v>
      </c>
      <c r="S59" s="1">
        <f t="shared" si="6"/>
        <v>112.13578289480076</v>
      </c>
    </row>
    <row r="60" spans="1:19" ht="12.75">
      <c r="A60" s="1" t="s">
        <v>120</v>
      </c>
      <c r="B60" s="1" t="s">
        <v>121</v>
      </c>
      <c r="C60" s="1">
        <v>23570</v>
      </c>
      <c r="D60" s="1">
        <v>22128.87756302046</v>
      </c>
      <c r="E60" s="1">
        <f t="shared" si="0"/>
        <v>45698.87756302046</v>
      </c>
      <c r="F60" s="1">
        <v>16640</v>
      </c>
      <c r="G60" s="1">
        <v>0</v>
      </c>
      <c r="H60" s="1">
        <f t="shared" si="1"/>
        <v>36838.26895587466</v>
      </c>
      <c r="I60" s="1">
        <f t="shared" si="2"/>
        <v>12199.235513033522</v>
      </c>
      <c r="J60" s="1">
        <f t="shared" si="3"/>
        <v>65677.50446890818</v>
      </c>
      <c r="K60" s="1">
        <f t="shared" si="4"/>
        <v>19978.626905887722</v>
      </c>
      <c r="L60" s="1">
        <v>50</v>
      </c>
      <c r="M60" s="1">
        <v>35</v>
      </c>
      <c r="N60" s="1">
        <v>35</v>
      </c>
      <c r="O60" s="1">
        <f t="shared" si="5"/>
        <v>40</v>
      </c>
      <c r="P60" s="1">
        <v>134</v>
      </c>
      <c r="Q60" s="1">
        <v>141</v>
      </c>
      <c r="R60" s="1">
        <v>134</v>
      </c>
      <c r="S60" s="1">
        <f t="shared" si="6"/>
        <v>136.33333333333334</v>
      </c>
    </row>
    <row r="61" spans="1:19" ht="12.75">
      <c r="A61" s="1" t="s">
        <v>122</v>
      </c>
      <c r="B61" s="1" t="s">
        <v>123</v>
      </c>
      <c r="C61" s="1">
        <v>10338</v>
      </c>
      <c r="D61" s="1">
        <v>36366.83754542898</v>
      </c>
      <c r="E61" s="1">
        <f t="shared" si="0"/>
        <v>46704.83754542898</v>
      </c>
      <c r="F61" s="1">
        <v>8454</v>
      </c>
      <c r="G61" s="1">
        <v>0</v>
      </c>
      <c r="H61" s="1">
        <f t="shared" si="1"/>
        <v>21182.00464962793</v>
      </c>
      <c r="I61" s="1">
        <f t="shared" si="2"/>
        <v>14913.490847229243</v>
      </c>
      <c r="J61" s="1">
        <f t="shared" si="3"/>
        <v>44549.49549685717</v>
      </c>
      <c r="K61" s="1">
        <f t="shared" si="4"/>
        <v>-2155.342048571809</v>
      </c>
      <c r="L61" s="1">
        <v>33</v>
      </c>
      <c r="M61" s="1">
        <v>20</v>
      </c>
      <c r="N61" s="1">
        <v>16</v>
      </c>
      <c r="O61" s="1">
        <f t="shared" si="5"/>
        <v>23</v>
      </c>
      <c r="P61" s="1">
        <v>183</v>
      </c>
      <c r="Q61" s="1">
        <v>171</v>
      </c>
      <c r="R61" s="1">
        <v>146</v>
      </c>
      <c r="S61" s="1">
        <f t="shared" si="6"/>
        <v>166.66666666666666</v>
      </c>
    </row>
    <row r="62" spans="1:19" ht="12.75">
      <c r="A62" s="1" t="s">
        <v>124</v>
      </c>
      <c r="B62" s="1" t="s">
        <v>125</v>
      </c>
      <c r="C62" s="1">
        <v>14090</v>
      </c>
      <c r="D62" s="1">
        <v>12834.9246</v>
      </c>
      <c r="E62" s="1">
        <f t="shared" si="0"/>
        <v>26924.9246</v>
      </c>
      <c r="F62" s="1">
        <v>14090</v>
      </c>
      <c r="G62" s="1">
        <v>0</v>
      </c>
      <c r="H62" s="1">
        <f t="shared" si="1"/>
        <v>13046.886921872274</v>
      </c>
      <c r="I62" s="1">
        <f t="shared" si="2"/>
        <v>5786.434448724947</v>
      </c>
      <c r="J62" s="1">
        <f t="shared" si="3"/>
        <v>32923.32137059722</v>
      </c>
      <c r="K62" s="1">
        <f t="shared" si="4"/>
        <v>5998.3967705972245</v>
      </c>
      <c r="L62" s="1">
        <v>8</v>
      </c>
      <c r="M62" s="1">
        <v>15.5</v>
      </c>
      <c r="N62" s="1">
        <v>19</v>
      </c>
      <c r="O62" s="1">
        <f t="shared" si="5"/>
        <v>14.166666666666666</v>
      </c>
      <c r="P62" s="1">
        <v>67</v>
      </c>
      <c r="Q62" s="1">
        <v>61</v>
      </c>
      <c r="R62" s="1">
        <v>66</v>
      </c>
      <c r="S62" s="1">
        <f t="shared" si="6"/>
        <v>64.66666666666667</v>
      </c>
    </row>
    <row r="63" spans="1:19" ht="12.75">
      <c r="A63" s="1" t="s">
        <v>126</v>
      </c>
      <c r="B63" s="1" t="s">
        <v>127</v>
      </c>
      <c r="C63" s="1">
        <v>0</v>
      </c>
      <c r="D63" s="1">
        <v>12179.459743988004</v>
      </c>
      <c r="E63" s="1">
        <f t="shared" si="0"/>
        <v>12179.459743988004</v>
      </c>
      <c r="F63" s="1">
        <v>0</v>
      </c>
      <c r="G63" s="1">
        <v>0</v>
      </c>
      <c r="H63" s="1">
        <f t="shared" si="1"/>
        <v>2762.8701716905994</v>
      </c>
      <c r="I63" s="1">
        <f t="shared" si="2"/>
        <v>119.30792677783394</v>
      </c>
      <c r="J63" s="1">
        <f t="shared" si="3"/>
        <v>2882.1780984684333</v>
      </c>
      <c r="K63" s="1">
        <f t="shared" si="4"/>
        <v>-9297.28164551957</v>
      </c>
      <c r="L63" s="1">
        <v>3</v>
      </c>
      <c r="M63" s="1">
        <v>3</v>
      </c>
      <c r="N63" s="1">
        <v>3</v>
      </c>
      <c r="O63" s="1">
        <f t="shared" si="5"/>
        <v>3</v>
      </c>
      <c r="P63" s="1">
        <v>0</v>
      </c>
      <c r="Q63" s="1">
        <v>2</v>
      </c>
      <c r="R63" s="1">
        <v>2</v>
      </c>
      <c r="S63" s="1">
        <f t="shared" si="6"/>
        <v>1.3333333333333333</v>
      </c>
    </row>
    <row r="64" spans="1:19" ht="12.75">
      <c r="A64" s="1" t="s">
        <v>128</v>
      </c>
      <c r="B64" s="1" t="s">
        <v>129</v>
      </c>
      <c r="C64" s="1">
        <v>65924</v>
      </c>
      <c r="D64" s="1">
        <v>40496.13371880766</v>
      </c>
      <c r="E64" s="1">
        <f t="shared" si="0"/>
        <v>106420.13371880766</v>
      </c>
      <c r="F64" s="1">
        <v>24558</v>
      </c>
      <c r="G64" s="1">
        <v>0</v>
      </c>
      <c r="H64" s="1">
        <f>$H$105*(O64/$O$89)</f>
        <v>114292.25854493688</v>
      </c>
      <c r="I64" s="1">
        <f>($I$105)*(S64/$S$89)</f>
        <v>26146.853314432567</v>
      </c>
      <c r="J64" s="1">
        <f t="shared" si="3"/>
        <v>164997.11185936947</v>
      </c>
      <c r="K64" s="1">
        <f t="shared" si="4"/>
        <v>58576.97814056181</v>
      </c>
      <c r="L64" s="1">
        <v>71</v>
      </c>
      <c r="M64" s="1">
        <v>92</v>
      </c>
      <c r="N64" s="1">
        <v>80</v>
      </c>
      <c r="O64" s="1">
        <f t="shared" si="5"/>
        <v>81</v>
      </c>
      <c r="P64" s="1">
        <v>204</v>
      </c>
      <c r="Q64" s="1">
        <v>176</v>
      </c>
      <c r="R64" s="1">
        <v>288</v>
      </c>
      <c r="S64" s="1">
        <f t="shared" si="6"/>
        <v>222.66666666666666</v>
      </c>
    </row>
    <row r="65" spans="1:19" ht="12.75">
      <c r="A65" s="1" t="s">
        <v>130</v>
      </c>
      <c r="B65" s="1" t="s">
        <v>131</v>
      </c>
      <c r="C65" s="1">
        <v>103786</v>
      </c>
      <c r="D65" s="1">
        <v>47636.033714069585</v>
      </c>
      <c r="E65" s="1">
        <f t="shared" si="0"/>
        <v>151422.03371406958</v>
      </c>
      <c r="F65" s="1">
        <v>52202</v>
      </c>
      <c r="G65" s="1">
        <v>0</v>
      </c>
      <c r="H65" s="1">
        <f aca="true" t="shared" si="7" ref="H65:H76">$H$105*(O65/$O$89)</f>
        <v>41389.78910269319</v>
      </c>
      <c r="I65" s="1">
        <f aca="true" t="shared" si="8" ref="I65:I76">($I$105)*(S65/$S$89)</f>
        <v>19923.27595366194</v>
      </c>
      <c r="J65" s="1">
        <f t="shared" si="3"/>
        <v>113515.06505635513</v>
      </c>
      <c r="K65" s="1">
        <f t="shared" si="4"/>
        <v>-37906.968657714446</v>
      </c>
      <c r="L65" s="1">
        <v>18</v>
      </c>
      <c r="M65" s="1">
        <v>33</v>
      </c>
      <c r="N65" s="1">
        <v>37</v>
      </c>
      <c r="O65" s="1">
        <f t="shared" si="5"/>
        <v>29.333333333333332</v>
      </c>
      <c r="P65" s="1">
        <v>138</v>
      </c>
      <c r="Q65" s="1">
        <v>163</v>
      </c>
      <c r="R65" s="1">
        <v>208</v>
      </c>
      <c r="S65" s="1">
        <f t="shared" si="6"/>
        <v>169.66666666666666</v>
      </c>
    </row>
    <row r="66" spans="1:19" ht="12.75">
      <c r="A66" s="1" t="s">
        <v>132</v>
      </c>
      <c r="B66" s="1" t="s">
        <v>133</v>
      </c>
      <c r="C66" s="1">
        <v>124100</v>
      </c>
      <c r="D66" s="1">
        <v>22714.438930263157</v>
      </c>
      <c r="E66" s="1">
        <f t="shared" si="0"/>
        <v>146814.43893026316</v>
      </c>
      <c r="F66" s="1">
        <v>56429</v>
      </c>
      <c r="G66" s="1">
        <v>0</v>
      </c>
      <c r="H66" s="1">
        <f t="shared" si="7"/>
        <v>74783.8234923661</v>
      </c>
      <c r="I66" s="1">
        <f t="shared" si="8"/>
        <v>13934.550568769453</v>
      </c>
      <c r="J66" s="1">
        <f t="shared" si="3"/>
        <v>145147.37406113555</v>
      </c>
      <c r="K66" s="1">
        <f t="shared" si="4"/>
        <v>-1667.0648691276147</v>
      </c>
      <c r="L66" s="1">
        <v>51</v>
      </c>
      <c r="M66" s="1">
        <v>29</v>
      </c>
      <c r="N66" s="1">
        <v>79</v>
      </c>
      <c r="O66" s="1">
        <f t="shared" si="5"/>
        <v>53</v>
      </c>
      <c r="P66" s="1">
        <v>126</v>
      </c>
      <c r="Q66" s="1">
        <v>106</v>
      </c>
      <c r="R66" s="1">
        <v>124</v>
      </c>
      <c r="S66" s="1">
        <f t="shared" si="6"/>
        <v>118.66666666666667</v>
      </c>
    </row>
    <row r="67" spans="1:19" ht="12.75">
      <c r="A67" s="1" t="s">
        <v>134</v>
      </c>
      <c r="B67" s="1" t="s">
        <v>135</v>
      </c>
      <c r="C67" s="1">
        <v>31573</v>
      </c>
      <c r="D67" s="1">
        <v>13397.265687861272</v>
      </c>
      <c r="E67" s="1">
        <f t="shared" si="0"/>
        <v>44970.265687861276</v>
      </c>
      <c r="F67" s="1">
        <v>8186</v>
      </c>
      <c r="G67" s="1">
        <v>0</v>
      </c>
      <c r="H67" s="1">
        <f t="shared" si="7"/>
        <v>63025.36067910099</v>
      </c>
      <c r="I67" s="1">
        <f t="shared" si="8"/>
        <v>25129.16141896064</v>
      </c>
      <c r="J67" s="1">
        <f t="shared" si="3"/>
        <v>96340.52209806163</v>
      </c>
      <c r="K67" s="1">
        <f t="shared" si="4"/>
        <v>51370.25641020035</v>
      </c>
      <c r="L67" s="1">
        <v>28</v>
      </c>
      <c r="M67" s="1">
        <v>32</v>
      </c>
      <c r="N67" s="1">
        <v>74</v>
      </c>
      <c r="O67" s="1">
        <f t="shared" si="5"/>
        <v>44.666666666666664</v>
      </c>
      <c r="P67" s="1">
        <v>210</v>
      </c>
      <c r="Q67" s="1">
        <v>205</v>
      </c>
      <c r="R67" s="1">
        <v>227</v>
      </c>
      <c r="S67" s="1">
        <f t="shared" si="6"/>
        <v>214</v>
      </c>
    </row>
    <row r="68" spans="1:19" ht="12.75">
      <c r="A68" s="1" t="s">
        <v>136</v>
      </c>
      <c r="B68" s="1" t="s">
        <v>137</v>
      </c>
      <c r="C68" s="1">
        <v>261185</v>
      </c>
      <c r="D68" s="1">
        <v>68490.32564639175</v>
      </c>
      <c r="E68" s="1">
        <f t="shared" si="0"/>
        <v>329675.3256463917</v>
      </c>
      <c r="F68" s="1">
        <v>88032</v>
      </c>
      <c r="G68" s="1">
        <v>0</v>
      </c>
      <c r="H68" s="1">
        <f t="shared" si="7"/>
        <v>128402.413920855</v>
      </c>
      <c r="I68" s="1">
        <f t="shared" si="8"/>
        <v>44387.02344096786</v>
      </c>
      <c r="J68" s="1">
        <f t="shared" si="3"/>
        <v>260821.43736182287</v>
      </c>
      <c r="K68" s="1">
        <f t="shared" si="4"/>
        <v>-68853.88828456885</v>
      </c>
      <c r="L68" s="1">
        <v>82</v>
      </c>
      <c r="M68" s="1">
        <v>80</v>
      </c>
      <c r="N68" s="1">
        <v>111</v>
      </c>
      <c r="O68" s="1">
        <f t="shared" si="5"/>
        <v>91</v>
      </c>
      <c r="P68" s="1">
        <v>358</v>
      </c>
      <c r="Q68" s="1">
        <v>326</v>
      </c>
      <c r="R68" s="1">
        <v>450</v>
      </c>
      <c r="S68" s="1">
        <f t="shared" si="6"/>
        <v>378</v>
      </c>
    </row>
    <row r="69" spans="1:19" ht="12.75">
      <c r="A69" s="1" t="s">
        <v>138</v>
      </c>
      <c r="B69" s="1" t="s">
        <v>139</v>
      </c>
      <c r="C69" s="1">
        <v>80937</v>
      </c>
      <c r="D69" s="1">
        <v>45582.165662359555</v>
      </c>
      <c r="E69" s="1">
        <f aca="true" t="shared" si="9" ref="E69:E85">C69+D69</f>
        <v>126519.16566235956</v>
      </c>
      <c r="F69" s="1">
        <v>46834</v>
      </c>
      <c r="G69" s="1">
        <v>0</v>
      </c>
      <c r="H69" s="1">
        <f t="shared" si="7"/>
        <v>85131.2707680394</v>
      </c>
      <c r="I69" s="1">
        <f t="shared" si="8"/>
        <v>28730.22504909207</v>
      </c>
      <c r="J69" s="1">
        <f aca="true" t="shared" si="10" ref="J69:J85">F69+G69+H69+I69</f>
        <v>160695.49581713148</v>
      </c>
      <c r="K69" s="1">
        <f aca="true" t="shared" si="11" ref="K69:K85">J69-E69</f>
        <v>34176.33015477192</v>
      </c>
      <c r="L69" s="1">
        <v>55</v>
      </c>
      <c r="M69" s="1">
        <v>61</v>
      </c>
      <c r="N69" s="1">
        <v>65</v>
      </c>
      <c r="O69" s="1">
        <f aca="true" t="shared" si="12" ref="O69:O76">SUM(L69:N69)/3</f>
        <v>60.333333333333336</v>
      </c>
      <c r="P69" s="1">
        <v>233</v>
      </c>
      <c r="Q69" s="1">
        <v>231</v>
      </c>
      <c r="R69" s="1">
        <v>270</v>
      </c>
      <c r="S69" s="1">
        <f aca="true" t="shared" si="13" ref="S69:S85">SUM(P69:R69)/3</f>
        <v>244.66666666666666</v>
      </c>
    </row>
    <row r="70" spans="1:19" ht="12.75">
      <c r="A70" s="1" t="s">
        <v>140</v>
      </c>
      <c r="B70" s="1" t="s">
        <v>141</v>
      </c>
      <c r="C70" s="1">
        <v>84300</v>
      </c>
      <c r="D70" s="1">
        <v>43774.44887045454</v>
      </c>
      <c r="E70" s="1">
        <f t="shared" si="9"/>
        <v>128074.44887045454</v>
      </c>
      <c r="F70" s="1">
        <v>45693</v>
      </c>
      <c r="G70" s="1">
        <v>0</v>
      </c>
      <c r="H70" s="1">
        <f t="shared" si="7"/>
        <v>105826.165319386</v>
      </c>
      <c r="I70" s="1">
        <f t="shared" si="8"/>
        <v>39572.55793546605</v>
      </c>
      <c r="J70" s="1">
        <f t="shared" si="10"/>
        <v>191091.72325485206</v>
      </c>
      <c r="K70" s="1">
        <f t="shared" si="11"/>
        <v>63017.27438439752</v>
      </c>
      <c r="L70" s="1">
        <v>109</v>
      </c>
      <c r="M70" s="1">
        <v>61</v>
      </c>
      <c r="N70" s="1">
        <v>55</v>
      </c>
      <c r="O70" s="1">
        <f t="shared" si="12"/>
        <v>75</v>
      </c>
      <c r="P70" s="1">
        <v>333</v>
      </c>
      <c r="Q70" s="1">
        <v>308</v>
      </c>
      <c r="R70" s="1">
        <v>370</v>
      </c>
      <c r="S70" s="1">
        <f t="shared" si="13"/>
        <v>337</v>
      </c>
    </row>
    <row r="71" spans="1:19" ht="12.75">
      <c r="A71" s="1" t="s">
        <v>142</v>
      </c>
      <c r="B71" s="1" t="s">
        <v>143</v>
      </c>
      <c r="C71" s="1">
        <v>262110</v>
      </c>
      <c r="D71" s="1">
        <v>29464.911287693496</v>
      </c>
      <c r="E71" s="1">
        <f t="shared" si="9"/>
        <v>291574.9112876935</v>
      </c>
      <c r="F71" s="1">
        <v>111583</v>
      </c>
      <c r="G71" s="1">
        <v>0</v>
      </c>
      <c r="H71" s="1">
        <f t="shared" si="7"/>
        <v>87482.96333069242</v>
      </c>
      <c r="I71" s="1">
        <f t="shared" si="8"/>
        <v>28925.93502899052</v>
      </c>
      <c r="J71" s="1">
        <f t="shared" si="10"/>
        <v>227991.89835968296</v>
      </c>
      <c r="K71" s="1">
        <f t="shared" si="11"/>
        <v>-63583.01292801052</v>
      </c>
      <c r="L71" s="1">
        <v>69</v>
      </c>
      <c r="M71" s="1">
        <v>57</v>
      </c>
      <c r="N71" s="1">
        <v>60</v>
      </c>
      <c r="O71" s="1">
        <f t="shared" si="12"/>
        <v>62</v>
      </c>
      <c r="P71" s="1">
        <v>207</v>
      </c>
      <c r="Q71" s="1">
        <v>239</v>
      </c>
      <c r="R71" s="1">
        <v>293</v>
      </c>
      <c r="S71" s="1">
        <f t="shared" si="13"/>
        <v>246.33333333333334</v>
      </c>
    </row>
    <row r="72" spans="1:19" ht="12.75">
      <c r="A72" s="1" t="s">
        <v>144</v>
      </c>
      <c r="B72" s="1" t="s">
        <v>145</v>
      </c>
      <c r="C72" s="1">
        <v>319695</v>
      </c>
      <c r="D72" s="1">
        <v>45295.35388768328</v>
      </c>
      <c r="E72" s="1">
        <f t="shared" si="9"/>
        <v>364990.3538876833</v>
      </c>
      <c r="F72" s="1">
        <v>172105</v>
      </c>
      <c r="G72" s="1">
        <v>11272</v>
      </c>
      <c r="H72" s="1">
        <f t="shared" si="7"/>
        <v>80898.22415526396</v>
      </c>
      <c r="I72" s="1">
        <f t="shared" si="8"/>
        <v>29747.916944563996</v>
      </c>
      <c r="J72" s="1">
        <f t="shared" si="10"/>
        <v>294023.14109982795</v>
      </c>
      <c r="K72" s="1">
        <f t="shared" si="11"/>
        <v>-70967.21278785536</v>
      </c>
      <c r="L72" s="1">
        <v>40</v>
      </c>
      <c r="M72" s="1">
        <v>45</v>
      </c>
      <c r="N72" s="1">
        <v>87</v>
      </c>
      <c r="O72" s="1">
        <f t="shared" si="12"/>
        <v>57.333333333333336</v>
      </c>
      <c r="P72" s="1">
        <v>235</v>
      </c>
      <c r="Q72" s="1">
        <v>225</v>
      </c>
      <c r="R72" s="1">
        <v>300</v>
      </c>
      <c r="S72" s="1">
        <f t="shared" si="13"/>
        <v>253.33333333333334</v>
      </c>
    </row>
    <row r="73" spans="1:19" ht="12.75">
      <c r="A73" s="1" t="s">
        <v>146</v>
      </c>
      <c r="B73" s="1" t="s">
        <v>147</v>
      </c>
      <c r="C73" s="1">
        <v>172721</v>
      </c>
      <c r="D73" s="1">
        <v>42370.53259580052</v>
      </c>
      <c r="E73" s="1">
        <f t="shared" si="9"/>
        <v>215091.53259580053</v>
      </c>
      <c r="F73" s="1">
        <v>77832</v>
      </c>
      <c r="G73" s="1">
        <v>0</v>
      </c>
      <c r="H73" s="1">
        <f t="shared" si="7"/>
        <v>101122.78019407995</v>
      </c>
      <c r="I73" s="1">
        <f t="shared" si="8"/>
        <v>37772.02612040034</v>
      </c>
      <c r="J73" s="1">
        <f t="shared" si="10"/>
        <v>216726.80631448032</v>
      </c>
      <c r="K73" s="1">
        <f t="shared" si="11"/>
        <v>1635.2737186797895</v>
      </c>
      <c r="L73" s="1">
        <v>58</v>
      </c>
      <c r="M73" s="1">
        <v>88</v>
      </c>
      <c r="N73" s="1">
        <v>69</v>
      </c>
      <c r="O73" s="1">
        <f t="shared" si="12"/>
        <v>71.66666666666667</v>
      </c>
      <c r="P73" s="1">
        <v>304</v>
      </c>
      <c r="Q73" s="1">
        <v>295</v>
      </c>
      <c r="R73" s="1">
        <v>366</v>
      </c>
      <c r="S73" s="1">
        <f t="shared" si="13"/>
        <v>321.6666666666667</v>
      </c>
    </row>
    <row r="74" spans="1:19" ht="12.75">
      <c r="A74" s="1" t="s">
        <v>148</v>
      </c>
      <c r="B74" s="1" t="s">
        <v>149</v>
      </c>
      <c r="C74" s="1">
        <v>80858</v>
      </c>
      <c r="D74" s="1">
        <v>30320.230380089375</v>
      </c>
      <c r="E74" s="1">
        <f t="shared" si="9"/>
        <v>111178.23038008937</v>
      </c>
      <c r="F74" s="1">
        <v>39789</v>
      </c>
      <c r="G74" s="1">
        <v>0</v>
      </c>
      <c r="H74" s="1">
        <f t="shared" si="7"/>
        <v>58792.31406632555</v>
      </c>
      <c r="I74" s="1">
        <f t="shared" si="8"/>
        <v>17339.904219002434</v>
      </c>
      <c r="J74" s="1">
        <f t="shared" si="10"/>
        <v>115921.21828532798</v>
      </c>
      <c r="K74" s="1">
        <f t="shared" si="11"/>
        <v>4742.9879052386095</v>
      </c>
      <c r="L74" s="1">
        <v>42</v>
      </c>
      <c r="M74" s="1">
        <v>51</v>
      </c>
      <c r="N74" s="1">
        <v>32</v>
      </c>
      <c r="O74" s="1">
        <f t="shared" si="12"/>
        <v>41.666666666666664</v>
      </c>
      <c r="P74" s="1">
        <v>149</v>
      </c>
      <c r="Q74" s="1">
        <v>167</v>
      </c>
      <c r="R74" s="1">
        <v>127</v>
      </c>
      <c r="S74" s="1">
        <f t="shared" si="13"/>
        <v>147.66666666666666</v>
      </c>
    </row>
    <row r="75" spans="1:19" ht="12.75">
      <c r="A75" s="1" t="s">
        <v>150</v>
      </c>
      <c r="B75" s="1" t="s">
        <v>151</v>
      </c>
      <c r="C75" s="1">
        <v>11056</v>
      </c>
      <c r="D75" s="1">
        <v>25081.211495561358</v>
      </c>
      <c r="E75" s="1">
        <f t="shared" si="9"/>
        <v>36137.21149556136</v>
      </c>
      <c r="F75" s="1">
        <v>0</v>
      </c>
      <c r="G75" s="1">
        <v>0</v>
      </c>
      <c r="H75" s="1">
        <f t="shared" si="7"/>
        <v>48915.205303182855</v>
      </c>
      <c r="I75" s="1">
        <f t="shared" si="8"/>
        <v>7671.831212019136</v>
      </c>
      <c r="J75" s="1">
        <f t="shared" si="10"/>
        <v>56587.03651520199</v>
      </c>
      <c r="K75" s="1">
        <f t="shared" si="11"/>
        <v>20449.82501964063</v>
      </c>
      <c r="L75" s="1">
        <v>30</v>
      </c>
      <c r="M75" s="1">
        <v>39</v>
      </c>
      <c r="N75" s="1">
        <v>35</v>
      </c>
      <c r="O75" s="1">
        <f t="shared" si="12"/>
        <v>34.666666666666664</v>
      </c>
      <c r="P75" s="1">
        <v>13</v>
      </c>
      <c r="Q75" s="1">
        <v>93</v>
      </c>
      <c r="R75" s="5">
        <v>90</v>
      </c>
      <c r="S75" s="1">
        <f t="shared" si="13"/>
        <v>65.33333333333333</v>
      </c>
    </row>
    <row r="76" spans="1:19" ht="12.75">
      <c r="A76" s="1" t="s">
        <v>152</v>
      </c>
      <c r="B76" s="1" t="s">
        <v>153</v>
      </c>
      <c r="C76" s="1">
        <v>109884</v>
      </c>
      <c r="D76" s="1">
        <v>60436.3198789177</v>
      </c>
      <c r="E76" s="1">
        <f t="shared" si="9"/>
        <v>170320.3198789177</v>
      </c>
      <c r="F76" s="1">
        <v>80987</v>
      </c>
      <c r="G76" s="1">
        <v>0</v>
      </c>
      <c r="H76" s="1">
        <f t="shared" si="7"/>
        <v>114292.25854493688</v>
      </c>
      <c r="I76" s="1">
        <f t="shared" si="8"/>
        <v>36597.76624100965</v>
      </c>
      <c r="J76" s="1">
        <f t="shared" si="10"/>
        <v>231877.02478594653</v>
      </c>
      <c r="K76" s="1">
        <f t="shared" si="11"/>
        <v>61556.70490702882</v>
      </c>
      <c r="L76" s="1">
        <v>106</v>
      </c>
      <c r="M76" s="1">
        <v>61</v>
      </c>
      <c r="N76" s="1">
        <v>76</v>
      </c>
      <c r="O76" s="1">
        <f t="shared" si="12"/>
        <v>81</v>
      </c>
      <c r="P76" s="1">
        <v>297</v>
      </c>
      <c r="Q76" s="1">
        <v>277</v>
      </c>
      <c r="R76" s="1">
        <v>361</v>
      </c>
      <c r="S76" s="1">
        <f t="shared" si="13"/>
        <v>311.6666666666667</v>
      </c>
    </row>
    <row r="77" spans="1:18" ht="12.75">
      <c r="A77" s="1" t="s">
        <v>154</v>
      </c>
      <c r="B77" s="1" t="s">
        <v>155</v>
      </c>
      <c r="C77" s="1">
        <v>2388</v>
      </c>
      <c r="D77" s="1">
        <v>0</v>
      </c>
      <c r="E77" s="1">
        <f t="shared" si="9"/>
        <v>2388</v>
      </c>
      <c r="F77" s="1">
        <v>0</v>
      </c>
      <c r="G77" s="1">
        <v>2388</v>
      </c>
      <c r="H77" s="1">
        <v>0</v>
      </c>
      <c r="I77" s="1">
        <f aca="true" t="shared" si="14" ref="I77:I85">($I$1)*(S77/$S$86)</f>
        <v>0</v>
      </c>
      <c r="J77" s="1">
        <f t="shared" si="10"/>
        <v>2388</v>
      </c>
      <c r="K77" s="1">
        <f t="shared" si="11"/>
        <v>0</v>
      </c>
      <c r="Q77" s="4"/>
      <c r="R77" s="4"/>
    </row>
    <row r="78" spans="1:18" ht="12.75">
      <c r="A78" s="1" t="s">
        <v>156</v>
      </c>
      <c r="B78" s="1" t="s">
        <v>157</v>
      </c>
      <c r="C78" s="1">
        <v>118394</v>
      </c>
      <c r="D78" s="1">
        <v>0</v>
      </c>
      <c r="E78" s="1">
        <f t="shared" si="9"/>
        <v>118394</v>
      </c>
      <c r="F78" s="1">
        <v>79439</v>
      </c>
      <c r="G78" s="1">
        <v>38955</v>
      </c>
      <c r="H78" s="1">
        <v>0</v>
      </c>
      <c r="I78" s="1">
        <f t="shared" si="14"/>
        <v>0</v>
      </c>
      <c r="J78" s="1">
        <f t="shared" si="10"/>
        <v>118394</v>
      </c>
      <c r="K78" s="1">
        <f t="shared" si="11"/>
        <v>0</v>
      </c>
      <c r="Q78" s="4"/>
      <c r="R78" s="4"/>
    </row>
    <row r="79" spans="1:18" ht="12.75">
      <c r="A79" s="1" t="s">
        <v>158</v>
      </c>
      <c r="B79" s="1" t="s">
        <v>159</v>
      </c>
      <c r="C79" s="1">
        <v>70450</v>
      </c>
      <c r="D79" s="1">
        <v>0</v>
      </c>
      <c r="E79" s="1">
        <f t="shared" si="9"/>
        <v>70450</v>
      </c>
      <c r="F79" s="1">
        <v>70450</v>
      </c>
      <c r="G79" s="1">
        <v>0</v>
      </c>
      <c r="H79" s="1">
        <v>0</v>
      </c>
      <c r="I79" s="1">
        <f t="shared" si="14"/>
        <v>0</v>
      </c>
      <c r="J79" s="1">
        <f t="shared" si="10"/>
        <v>70450</v>
      </c>
      <c r="K79" s="1">
        <f t="shared" si="11"/>
        <v>0</v>
      </c>
      <c r="Q79" s="4"/>
      <c r="R79" s="4"/>
    </row>
    <row r="80" spans="1:18" ht="12.75">
      <c r="A80" s="1" t="s">
        <v>160</v>
      </c>
      <c r="B80" s="1" t="s">
        <v>161</v>
      </c>
      <c r="C80" s="1">
        <v>52772</v>
      </c>
      <c r="D80" s="1">
        <v>0</v>
      </c>
      <c r="E80" s="1">
        <f t="shared" si="9"/>
        <v>52772</v>
      </c>
      <c r="F80" s="1">
        <v>35225</v>
      </c>
      <c r="G80" s="1">
        <v>17547</v>
      </c>
      <c r="H80" s="1">
        <v>0</v>
      </c>
      <c r="I80" s="1">
        <f t="shared" si="14"/>
        <v>0</v>
      </c>
      <c r="J80" s="1">
        <f t="shared" si="10"/>
        <v>52772</v>
      </c>
      <c r="K80" s="1">
        <f t="shared" si="11"/>
        <v>0</v>
      </c>
      <c r="Q80" s="4"/>
      <c r="R80" s="4"/>
    </row>
    <row r="81" spans="1:18" ht="12.75">
      <c r="A81" s="1" t="s">
        <v>162</v>
      </c>
      <c r="B81" s="1" t="s">
        <v>163</v>
      </c>
      <c r="C81" s="1">
        <v>14090</v>
      </c>
      <c r="D81" s="1">
        <v>0</v>
      </c>
      <c r="E81" s="1">
        <f t="shared" si="9"/>
        <v>14090</v>
      </c>
      <c r="F81" s="1">
        <v>14090</v>
      </c>
      <c r="G81" s="1">
        <v>0</v>
      </c>
      <c r="H81" s="1">
        <v>0</v>
      </c>
      <c r="I81" s="1">
        <f t="shared" si="14"/>
        <v>0</v>
      </c>
      <c r="J81" s="1">
        <f t="shared" si="10"/>
        <v>14090</v>
      </c>
      <c r="K81" s="1">
        <f t="shared" si="11"/>
        <v>0</v>
      </c>
      <c r="Q81" s="4"/>
      <c r="R81" s="4"/>
    </row>
    <row r="82" spans="1:19" ht="12.75">
      <c r="A82" s="1" t="s">
        <v>164</v>
      </c>
      <c r="B82" s="1" t="s">
        <v>165</v>
      </c>
      <c r="C82" s="1">
        <v>0</v>
      </c>
      <c r="D82" s="1">
        <v>1715.7728348182277</v>
      </c>
      <c r="E82" s="1">
        <f t="shared" si="9"/>
        <v>1715.7728348182277</v>
      </c>
      <c r="F82" s="1">
        <v>0</v>
      </c>
      <c r="G82" s="1">
        <v>0</v>
      </c>
      <c r="H82" s="1">
        <v>0</v>
      </c>
      <c r="I82" s="1">
        <f t="shared" si="14"/>
        <v>5928.990738793535</v>
      </c>
      <c r="J82" s="1">
        <f t="shared" si="10"/>
        <v>5928.990738793535</v>
      </c>
      <c r="K82" s="1">
        <f t="shared" si="11"/>
        <v>4213.217903975306</v>
      </c>
      <c r="P82" s="1">
        <f>P98*4</f>
        <v>80</v>
      </c>
      <c r="Q82" s="1">
        <f>Q98*4</f>
        <v>48</v>
      </c>
      <c r="R82" s="1">
        <f>R98*4</f>
        <v>52</v>
      </c>
      <c r="S82" s="1">
        <f t="shared" si="13"/>
        <v>60</v>
      </c>
    </row>
    <row r="83" spans="1:19" ht="12.75">
      <c r="A83" s="1" t="s">
        <v>166</v>
      </c>
      <c r="B83" s="1" t="s">
        <v>167</v>
      </c>
      <c r="C83" s="1">
        <v>0</v>
      </c>
      <c r="D83" s="1">
        <v>1543.7209253793321</v>
      </c>
      <c r="E83" s="1">
        <f t="shared" si="9"/>
        <v>1543.7209253793321</v>
      </c>
      <c r="F83" s="1">
        <v>0</v>
      </c>
      <c r="G83" s="1">
        <v>0</v>
      </c>
      <c r="H83" s="1">
        <v>0</v>
      </c>
      <c r="I83" s="1">
        <f t="shared" si="14"/>
        <v>14756.599172108352</v>
      </c>
      <c r="J83" s="1">
        <f t="shared" si="10"/>
        <v>14756.599172108352</v>
      </c>
      <c r="K83" s="1">
        <f t="shared" si="11"/>
        <v>13212.87824672902</v>
      </c>
      <c r="P83" s="1">
        <f aca="true" t="shared" si="15" ref="P83:R85">P99*4</f>
        <v>152</v>
      </c>
      <c r="Q83" s="1">
        <f t="shared" si="15"/>
        <v>152</v>
      </c>
      <c r="R83" s="1">
        <f t="shared" si="15"/>
        <v>144</v>
      </c>
      <c r="S83" s="1">
        <f t="shared" si="13"/>
        <v>149.33333333333334</v>
      </c>
    </row>
    <row r="84" spans="1:19" ht="12.75">
      <c r="A84" s="1" t="s">
        <v>168</v>
      </c>
      <c r="B84" s="1" t="s">
        <v>169</v>
      </c>
      <c r="C84" s="1">
        <v>0</v>
      </c>
      <c r="D84" s="1">
        <v>1028.7517619553275</v>
      </c>
      <c r="E84" s="1">
        <f t="shared" si="9"/>
        <v>1028.7517619553275</v>
      </c>
      <c r="F84" s="1">
        <v>0</v>
      </c>
      <c r="G84" s="1">
        <v>0</v>
      </c>
      <c r="H84" s="1">
        <v>0</v>
      </c>
      <c r="I84" s="1">
        <f t="shared" si="14"/>
        <v>2239.8409457664466</v>
      </c>
      <c r="J84" s="1">
        <f t="shared" si="10"/>
        <v>2239.8409457664466</v>
      </c>
      <c r="K84" s="1">
        <f t="shared" si="11"/>
        <v>1211.089183811119</v>
      </c>
      <c r="P84" s="1">
        <f t="shared" si="15"/>
        <v>20</v>
      </c>
      <c r="Q84" s="1">
        <f t="shared" si="15"/>
        <v>20</v>
      </c>
      <c r="R84" s="1">
        <f t="shared" si="15"/>
        <v>28</v>
      </c>
      <c r="S84" s="1">
        <f t="shared" si="13"/>
        <v>22.666666666666668</v>
      </c>
    </row>
    <row r="85" spans="1:19" ht="12.75">
      <c r="A85" s="1" t="s">
        <v>170</v>
      </c>
      <c r="B85" s="1" t="s">
        <v>171</v>
      </c>
      <c r="C85" s="1">
        <v>0</v>
      </c>
      <c r="D85" s="1">
        <v>4288.245522152887</v>
      </c>
      <c r="E85" s="1">
        <f t="shared" si="9"/>
        <v>4288.245522152887</v>
      </c>
      <c r="F85" s="1">
        <v>0</v>
      </c>
      <c r="G85" s="1">
        <v>0</v>
      </c>
      <c r="H85" s="1">
        <v>0</v>
      </c>
      <c r="I85" s="1">
        <f t="shared" si="14"/>
        <v>7905.320985058047</v>
      </c>
      <c r="J85" s="1">
        <f t="shared" si="10"/>
        <v>7905.320985058047</v>
      </c>
      <c r="K85" s="1">
        <f t="shared" si="11"/>
        <v>3617.07546290516</v>
      </c>
      <c r="P85" s="1">
        <f t="shared" si="15"/>
        <v>80</v>
      </c>
      <c r="Q85" s="1">
        <f t="shared" si="15"/>
        <v>80</v>
      </c>
      <c r="R85" s="1">
        <f t="shared" si="15"/>
        <v>80</v>
      </c>
      <c r="S85" s="1">
        <f t="shared" si="13"/>
        <v>80</v>
      </c>
    </row>
    <row r="86" spans="1:19" ht="12.75">
      <c r="A86" s="1" t="s">
        <v>172</v>
      </c>
      <c r="C86" s="1">
        <f>SUM(C4:C85)</f>
        <v>3502029</v>
      </c>
      <c r="D86" s="1">
        <f>SUM(D4:D85)</f>
        <v>2154191</v>
      </c>
      <c r="E86" s="1">
        <f aca="true" t="shared" si="16" ref="E86:P86">SUM(E4:E85)</f>
        <v>5656220.000000001</v>
      </c>
      <c r="F86" s="1">
        <f t="shared" si="16"/>
        <v>1865616</v>
      </c>
      <c r="G86" s="1">
        <f t="shared" si="16"/>
        <v>81434</v>
      </c>
      <c r="H86" s="1">
        <f t="shared" si="16"/>
        <v>2781877.500000002</v>
      </c>
      <c r="I86" s="1">
        <f t="shared" si="16"/>
        <v>927292.5000000001</v>
      </c>
      <c r="J86" s="1">
        <f t="shared" si="16"/>
        <v>5656220.000000003</v>
      </c>
      <c r="K86" s="1">
        <f t="shared" si="16"/>
        <v>1.36969902087003E-09</v>
      </c>
      <c r="L86" s="1">
        <f t="shared" si="16"/>
        <v>2890</v>
      </c>
      <c r="M86" s="1">
        <f>SUM(M4:M85)</f>
        <v>2371.5</v>
      </c>
      <c r="N86" s="1">
        <f>SUM(N4:N85)</f>
        <v>2551</v>
      </c>
      <c r="O86" s="1">
        <f>SUM(O4:O85)</f>
        <v>2604.166666666666</v>
      </c>
      <c r="P86" s="1">
        <f t="shared" si="16"/>
        <v>9443.373323599415</v>
      </c>
      <c r="Q86" s="1">
        <f>SUM(Q4:Q85)</f>
        <v>9078.724354162321</v>
      </c>
      <c r="R86" s="1">
        <f>SUM(R4:R85)</f>
        <v>9629.852182420436</v>
      </c>
      <c r="S86" s="1">
        <f>SUM(S4:S85)</f>
        <v>9383.98328672739</v>
      </c>
    </row>
    <row r="88" spans="1:19" ht="12.75">
      <c r="A88" s="1" t="s">
        <v>173</v>
      </c>
      <c r="C88" s="1">
        <f>SUM(C4:C63)</f>
        <v>1535806</v>
      </c>
      <c r="D88" s="1">
        <f>SUM(D4:D63)</f>
        <v>1630555.1371997409</v>
      </c>
      <c r="E88" s="1">
        <f aca="true" t="shared" si="17" ref="E88:L88">SUM(E4:E63)</f>
        <v>3166361.137199742</v>
      </c>
      <c r="F88" s="1">
        <f t="shared" si="17"/>
        <v>862182</v>
      </c>
      <c r="G88" s="1">
        <f>SUM(G4:G63)</f>
        <v>11272</v>
      </c>
      <c r="H88" s="1">
        <f t="shared" si="17"/>
        <v>1677522.6725781427</v>
      </c>
      <c r="I88" s="1">
        <f t="shared" si="17"/>
        <v>540582.7207109372</v>
      </c>
      <c r="J88" s="1">
        <f t="shared" si="17"/>
        <v>3091559.393289079</v>
      </c>
      <c r="K88" s="1">
        <f>SUM(K4:K63)</f>
        <v>-74801.7439106619</v>
      </c>
      <c r="L88" s="1">
        <f t="shared" si="17"/>
        <v>2131</v>
      </c>
      <c r="M88" s="1">
        <f aca="true" t="shared" si="18" ref="M88:S88">SUM(M4:M63)</f>
        <v>1642.5</v>
      </c>
      <c r="N88" s="1">
        <f t="shared" si="18"/>
        <v>1691</v>
      </c>
      <c r="O88" s="1">
        <f>SUM(O4:O63)</f>
        <v>1821.4999999999995</v>
      </c>
      <c r="P88" s="1">
        <f t="shared" si="18"/>
        <v>6304.373323599416</v>
      </c>
      <c r="Q88" s="1">
        <f t="shared" si="18"/>
        <v>5967.724354162322</v>
      </c>
      <c r="R88" s="1">
        <f t="shared" si="18"/>
        <v>5851.852182420437</v>
      </c>
      <c r="S88" s="1">
        <f t="shared" si="18"/>
        <v>6041.316620060725</v>
      </c>
    </row>
    <row r="89" spans="1:19" ht="12.75">
      <c r="A89" s="1" t="s">
        <v>174</v>
      </c>
      <c r="C89" s="1">
        <f>SUM(C64:C76)</f>
        <v>1708129</v>
      </c>
      <c r="D89" s="1">
        <f>SUM(D64:D76)</f>
        <v>515059.37175595324</v>
      </c>
      <c r="E89" s="1">
        <f aca="true" t="shared" si="19" ref="E89:L89">SUM(E64:E76)</f>
        <v>2223188.3717559534</v>
      </c>
      <c r="F89" s="1">
        <f t="shared" si="19"/>
        <v>804230</v>
      </c>
      <c r="G89" s="1">
        <f>SUM(G64:G76)</f>
        <v>11272</v>
      </c>
      <c r="H89" s="1">
        <f t="shared" si="19"/>
        <v>1104354.827421859</v>
      </c>
      <c r="I89" s="1">
        <f t="shared" si="19"/>
        <v>355879.0274473367</v>
      </c>
      <c r="J89" s="1">
        <f t="shared" si="19"/>
        <v>2275735.8548691957</v>
      </c>
      <c r="K89" s="1">
        <f>SUM(K64:K76)</f>
        <v>52547.48311324266</v>
      </c>
      <c r="L89" s="1">
        <f t="shared" si="19"/>
        <v>759</v>
      </c>
      <c r="M89" s="1">
        <f aca="true" t="shared" si="20" ref="M89:S89">SUM(M64:M76)</f>
        <v>729</v>
      </c>
      <c r="N89" s="1">
        <f t="shared" si="20"/>
        <v>860</v>
      </c>
      <c r="O89" s="1">
        <f>SUM(O64:O76)</f>
        <v>782.6666666666665</v>
      </c>
      <c r="P89" s="1">
        <f t="shared" si="20"/>
        <v>2807</v>
      </c>
      <c r="Q89" s="1">
        <f t="shared" si="20"/>
        <v>2811</v>
      </c>
      <c r="R89" s="1">
        <f t="shared" si="20"/>
        <v>3474</v>
      </c>
      <c r="S89" s="1">
        <f t="shared" si="20"/>
        <v>3030.6666666666665</v>
      </c>
    </row>
    <row r="90" spans="1:19" ht="12.75">
      <c r="A90" s="1" t="s">
        <v>175</v>
      </c>
      <c r="C90" s="1">
        <f>SUM(C77:C81)</f>
        <v>258094</v>
      </c>
      <c r="D90" s="1">
        <f>SUM(D77:D81)</f>
        <v>0</v>
      </c>
      <c r="E90" s="1">
        <f aca="true" t="shared" si="21" ref="E90:L90">SUM(E77:E81)</f>
        <v>258094</v>
      </c>
      <c r="F90" s="1">
        <f t="shared" si="21"/>
        <v>199204</v>
      </c>
      <c r="G90" s="1">
        <f>SUM(G77:G81)</f>
        <v>58890</v>
      </c>
      <c r="H90" s="1">
        <f t="shared" si="21"/>
        <v>0</v>
      </c>
      <c r="I90" s="1">
        <f t="shared" si="21"/>
        <v>0</v>
      </c>
      <c r="J90" s="1">
        <f t="shared" si="21"/>
        <v>258094</v>
      </c>
      <c r="K90" s="1">
        <f>SUM(K77:K81)</f>
        <v>0</v>
      </c>
      <c r="L90" s="1">
        <f t="shared" si="21"/>
        <v>0</v>
      </c>
      <c r="M90" s="1">
        <f aca="true" t="shared" si="22" ref="M90:S90">SUM(M77:M81)</f>
        <v>0</v>
      </c>
      <c r="N90" s="1">
        <f t="shared" si="22"/>
        <v>0</v>
      </c>
      <c r="O90" s="1">
        <f>SUM(O77:O81)</f>
        <v>0</v>
      </c>
      <c r="P90" s="1">
        <f t="shared" si="22"/>
        <v>0</v>
      </c>
      <c r="Q90" s="1">
        <f t="shared" si="22"/>
        <v>0</v>
      </c>
      <c r="R90" s="1">
        <f t="shared" si="22"/>
        <v>0</v>
      </c>
      <c r="S90" s="1">
        <f t="shared" si="22"/>
        <v>0</v>
      </c>
    </row>
    <row r="91" spans="1:19" ht="12.75">
      <c r="A91" s="1" t="s">
        <v>176</v>
      </c>
      <c r="C91" s="1">
        <f>SUM(C82:C85)</f>
        <v>0</v>
      </c>
      <c r="D91" s="1">
        <f>SUM(D82:D85)</f>
        <v>8576.491044305774</v>
      </c>
      <c r="E91" s="1">
        <f aca="true" t="shared" si="23" ref="E91:L91">SUM(E82:E85)</f>
        <v>8576.491044305774</v>
      </c>
      <c r="F91" s="1">
        <f t="shared" si="23"/>
        <v>0</v>
      </c>
      <c r="G91" s="1">
        <f>SUM(G82:G85)</f>
        <v>0</v>
      </c>
      <c r="H91" s="1">
        <f t="shared" si="23"/>
        <v>0</v>
      </c>
      <c r="I91" s="1">
        <f t="shared" si="23"/>
        <v>30830.75184172638</v>
      </c>
      <c r="J91" s="1">
        <f t="shared" si="23"/>
        <v>30830.75184172638</v>
      </c>
      <c r="K91" s="1">
        <f>SUM(K82:K85)</f>
        <v>22254.260797420604</v>
      </c>
      <c r="L91" s="1">
        <f t="shared" si="23"/>
        <v>0</v>
      </c>
      <c r="M91" s="1">
        <f aca="true" t="shared" si="24" ref="M91:S91">SUM(M82:M85)</f>
        <v>0</v>
      </c>
      <c r="N91" s="1">
        <f t="shared" si="24"/>
        <v>0</v>
      </c>
      <c r="O91" s="1">
        <f>SUM(O82:O85)</f>
        <v>0</v>
      </c>
      <c r="P91" s="1">
        <f t="shared" si="24"/>
        <v>332</v>
      </c>
      <c r="Q91" s="1">
        <f t="shared" si="24"/>
        <v>300</v>
      </c>
      <c r="R91" s="1">
        <f t="shared" si="24"/>
        <v>304</v>
      </c>
      <c r="S91" s="1">
        <f t="shared" si="24"/>
        <v>312</v>
      </c>
    </row>
    <row r="92" spans="1:19" ht="12.75">
      <c r="A92" s="1" t="s">
        <v>177</v>
      </c>
      <c r="C92" s="1">
        <f>SUM(C88:C91)</f>
        <v>3502029</v>
      </c>
      <c r="D92" s="1">
        <f>SUM(D88:D91)</f>
        <v>2154191</v>
      </c>
      <c r="E92" s="1">
        <f aca="true" t="shared" si="25" ref="E92:P92">SUM(E88:E91)</f>
        <v>5656220.000000001</v>
      </c>
      <c r="F92" s="1">
        <f t="shared" si="25"/>
        <v>1865616</v>
      </c>
      <c r="G92" s="1">
        <f t="shared" si="25"/>
        <v>81434</v>
      </c>
      <c r="H92" s="1">
        <f t="shared" si="25"/>
        <v>2781877.500000002</v>
      </c>
      <c r="I92" s="1">
        <f t="shared" si="25"/>
        <v>927292.5000000002</v>
      </c>
      <c r="J92" s="1">
        <f t="shared" si="25"/>
        <v>5656220.000000001</v>
      </c>
      <c r="K92" s="1">
        <f t="shared" si="25"/>
        <v>1.367880031466484E-09</v>
      </c>
      <c r="L92" s="1">
        <f t="shared" si="25"/>
        <v>2890</v>
      </c>
      <c r="M92" s="1">
        <f>SUM(M88:M91)</f>
        <v>2371.5</v>
      </c>
      <c r="N92" s="1">
        <f>SUM(N88:N91)</f>
        <v>2551</v>
      </c>
      <c r="O92" s="1">
        <f>SUM(O88:O91)</f>
        <v>2604.166666666666</v>
      </c>
      <c r="P92" s="1">
        <f t="shared" si="25"/>
        <v>9443.373323599415</v>
      </c>
      <c r="Q92" s="1">
        <f>SUM(Q88:Q91)</f>
        <v>9078.724354162321</v>
      </c>
      <c r="R92" s="1">
        <f>SUM(R88:R91)</f>
        <v>9629.852182420436</v>
      </c>
      <c r="S92" s="1">
        <f>SUM(S88:S91)</f>
        <v>9383.98328672739</v>
      </c>
    </row>
    <row r="94" spans="1:19" ht="12.75">
      <c r="A94" s="1" t="s">
        <v>178</v>
      </c>
      <c r="C94" s="1">
        <f>C86-C92</f>
        <v>0</v>
      </c>
      <c r="D94" s="1">
        <f>D86-D92</f>
        <v>0</v>
      </c>
      <c r="E94" s="1">
        <f aca="true" t="shared" si="26" ref="E94:L94">E86-E92</f>
        <v>0</v>
      </c>
      <c r="F94" s="1">
        <f t="shared" si="26"/>
        <v>0</v>
      </c>
      <c r="G94" s="1">
        <f>G86-G92</f>
        <v>0</v>
      </c>
      <c r="H94" s="1">
        <f t="shared" si="26"/>
        <v>0</v>
      </c>
      <c r="I94" s="1">
        <f t="shared" si="26"/>
        <v>0</v>
      </c>
      <c r="J94" s="1">
        <f t="shared" si="26"/>
        <v>0</v>
      </c>
      <c r="K94" s="1">
        <f>K86-K92</f>
        <v>1.8189894035458565E-12</v>
      </c>
      <c r="L94" s="1">
        <f t="shared" si="26"/>
        <v>0</v>
      </c>
      <c r="M94" s="1">
        <f aca="true" t="shared" si="27" ref="M94:S94">M86-M92</f>
        <v>0</v>
      </c>
      <c r="N94" s="1">
        <f t="shared" si="27"/>
        <v>0</v>
      </c>
      <c r="O94" s="1">
        <f>O86-O92</f>
        <v>0</v>
      </c>
      <c r="P94" s="1">
        <f t="shared" si="27"/>
        <v>0</v>
      </c>
      <c r="Q94" s="1">
        <f t="shared" si="27"/>
        <v>0</v>
      </c>
      <c r="R94" s="1">
        <f t="shared" si="27"/>
        <v>0</v>
      </c>
      <c r="S94" s="1">
        <f t="shared" si="27"/>
        <v>0</v>
      </c>
    </row>
    <row r="96" spans="1:6" ht="12.75">
      <c r="A96" s="1" t="s">
        <v>184</v>
      </c>
      <c r="F96" s="1">
        <f>E86-(F86+G86)</f>
        <v>3709170.000000001</v>
      </c>
    </row>
    <row r="98" spans="1:19" ht="12.75">
      <c r="A98" s="1" t="s">
        <v>164</v>
      </c>
      <c r="P98" s="1">
        <v>20</v>
      </c>
      <c r="Q98" s="4">
        <v>12</v>
      </c>
      <c r="R98" s="4">
        <v>13</v>
      </c>
      <c r="S98" s="1">
        <f>SUM(P98:R98)/3</f>
        <v>15</v>
      </c>
    </row>
    <row r="99" spans="1:19" ht="12.75">
      <c r="A99" s="1" t="s">
        <v>166</v>
      </c>
      <c r="P99" s="1">
        <v>38</v>
      </c>
      <c r="Q99" s="4">
        <v>38</v>
      </c>
      <c r="R99" s="4">
        <v>36</v>
      </c>
      <c r="S99" s="1">
        <f>SUM(P99:R99)/3</f>
        <v>37.333333333333336</v>
      </c>
    </row>
    <row r="100" spans="1:19" ht="12.75">
      <c r="A100" s="1" t="s">
        <v>168</v>
      </c>
      <c r="P100" s="1">
        <v>5</v>
      </c>
      <c r="Q100" s="4">
        <v>5</v>
      </c>
      <c r="R100" s="4">
        <v>7</v>
      </c>
      <c r="S100" s="1">
        <f>SUM(P100:R100)/3</f>
        <v>5.666666666666667</v>
      </c>
    </row>
    <row r="101" spans="1:19" ht="12.75">
      <c r="A101" s="1" t="s">
        <v>170</v>
      </c>
      <c r="P101" s="1">
        <v>20</v>
      </c>
      <c r="Q101" s="4">
        <v>20</v>
      </c>
      <c r="R101" s="4">
        <v>20</v>
      </c>
      <c r="S101" s="1">
        <f>SUM(P101:R101)/3</f>
        <v>20</v>
      </c>
    </row>
    <row r="102" ht="12.75">
      <c r="F102" s="1" t="s">
        <v>200</v>
      </c>
    </row>
    <row r="103" spans="1:6" ht="12.75">
      <c r="A103" s="5" t="s">
        <v>194</v>
      </c>
      <c r="F103" s="6">
        <v>1.25</v>
      </c>
    </row>
    <row r="104" spans="1:9" ht="12.75">
      <c r="A104" s="1" t="s">
        <v>195</v>
      </c>
      <c r="E104" s="1">
        <v>40895324</v>
      </c>
      <c r="F104" s="1">
        <f>E104*F103</f>
        <v>51119155</v>
      </c>
      <c r="H104" s="1">
        <f>$H$1*(F104/$F$106)</f>
        <v>1677522.6725781418</v>
      </c>
      <c r="I104" s="1">
        <f>($I$1-$I$91)*(F104/$F$106)</f>
        <v>540582.7207109372</v>
      </c>
    </row>
    <row r="105" spans="1:9" ht="12.75">
      <c r="A105" s="1" t="s">
        <v>196</v>
      </c>
      <c r="E105" s="1">
        <v>33653009</v>
      </c>
      <c r="F105" s="1">
        <f>E105</f>
        <v>33653009</v>
      </c>
      <c r="H105" s="1">
        <f>$H$1*(F105/$F$106)</f>
        <v>1104354.827421859</v>
      </c>
      <c r="I105" s="1">
        <f>($I$1-$I$91)*(F105/$F$106)</f>
        <v>355879.02744733664</v>
      </c>
    </row>
    <row r="106" spans="5:9" ht="12.75">
      <c r="E106" s="1">
        <f>E104+E105</f>
        <v>74548333</v>
      </c>
      <c r="F106" s="1">
        <f>F104+F105</f>
        <v>84772164</v>
      </c>
      <c r="H106" s="1">
        <f>H104+H105</f>
        <v>2781877.500000001</v>
      </c>
      <c r="I106" s="1">
        <f>I104+I105</f>
        <v>896461.7481582738</v>
      </c>
    </row>
  </sheetData>
  <printOptions/>
  <pageMargins left="0.75" right="0.75" top="1" bottom="1" header="0.5" footer="0.5"/>
  <pageSetup horizontalDpi="600" verticalDpi="600" orientation="landscape" scale="90" r:id="rId1"/>
  <headerFooter alignWithMargins="0">
    <oddHeader>&amp;LILLUSTRATIVE MODEL SHOWING SEN DECOUPLING USING 2004/05 DATA&amp;RAPPENDIX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2004-08-13T08:03:35Z</cp:lastPrinted>
  <dcterms:created xsi:type="dcterms:W3CDTF">1996-10-14T23:33:28Z</dcterms:created>
  <dcterms:modified xsi:type="dcterms:W3CDTF">2005-01-24T11:08:21Z</dcterms:modified>
  <cp:category/>
  <cp:version/>
  <cp:contentType/>
  <cp:contentStatus/>
</cp:coreProperties>
</file>